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inie/Documents/BAS/Website/Slides/"/>
    </mc:Choice>
  </mc:AlternateContent>
  <xr:revisionPtr revIDLastSave="0" documentId="13_ncr:1_{7FDAC1B3-806D-9E4D-AFBD-AF19541E494A}" xr6:coauthVersionLast="47" xr6:coauthVersionMax="47" xr10:uidLastSave="{00000000-0000-0000-0000-000000000000}"/>
  <bookViews>
    <workbookView xWindow="0" yWindow="680" windowWidth="29400" windowHeight="16940" xr2:uid="{49C7B0FF-A5D3-4DD2-96A9-84C2C64CCCA9}"/>
  </bookViews>
  <sheets>
    <sheet name="Overview" sheetId="13" r:id="rId1"/>
    <sheet name="Keyboard Shortcuts" sheetId="1" r:id="rId2"/>
    <sheet name="Cell Reference" sheetId="14" r:id="rId3"/>
    <sheet name="SUM &amp; ROUND" sheetId="3" r:id="rId4"/>
    <sheet name="IF" sheetId="4" r:id="rId5"/>
    <sheet name="COUNTIF(S) &amp; SUMIF(S)" sheetId="5" r:id="rId6"/>
    <sheet name="INDEX &amp; MATCH" sheetId="2" r:id="rId7"/>
    <sheet name="XLOOKUP" sheetId="6" r:id="rId8"/>
    <sheet name="Dataset" sheetId="9" r:id="rId9"/>
    <sheet name="Practice Problems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6" i="5" l="1"/>
  <c r="I45" i="5"/>
  <c r="I21" i="5"/>
  <c r="G16" i="3"/>
  <c r="G13" i="3"/>
  <c r="D13" i="1"/>
  <c r="D40" i="6"/>
  <c r="D15" i="1"/>
  <c r="F21" i="10"/>
  <c r="F20" i="10"/>
  <c r="F19" i="10"/>
  <c r="G30" i="10"/>
  <c r="D12" i="10"/>
  <c r="H22" i="3" l="1"/>
  <c r="H24" i="3"/>
  <c r="D44" i="10"/>
  <c r="G36" i="10"/>
  <c r="G35" i="10"/>
  <c r="B36" i="10"/>
  <c r="F40" i="6"/>
  <c r="H27" i="5"/>
  <c r="H25" i="5"/>
  <c r="H21" i="4"/>
  <c r="H23" i="4"/>
  <c r="H20" i="3"/>
  <c r="J29" i="2"/>
  <c r="E29" i="2"/>
  <c r="E36" i="2"/>
  <c r="I44" i="5"/>
  <c r="I20" i="5"/>
  <c r="I19" i="5"/>
  <c r="G19" i="4"/>
  <c r="G18" i="4"/>
  <c r="G17" i="4"/>
  <c r="G15" i="4"/>
  <c r="G16" i="4"/>
  <c r="D14" i="1"/>
  <c r="D18" i="1"/>
  <c r="D17" i="1"/>
  <c r="D16" i="1"/>
  <c r="G14" i="3"/>
  <c r="G15" i="3" s="1"/>
  <c r="G37" i="10" l="1"/>
</calcChain>
</file>

<file path=xl/sharedStrings.xml><?xml version="1.0" encoding="utf-8"?>
<sst xmlns="http://schemas.openxmlformats.org/spreadsheetml/2006/main" count="3922" uniqueCount="838">
  <si>
    <t>Relative Cell Reference</t>
  </si>
  <si>
    <t>Data</t>
  </si>
  <si>
    <t>Formula</t>
  </si>
  <si>
    <t>Output</t>
  </si>
  <si>
    <t>Excel default</t>
  </si>
  <si>
    <t>Absolute Cell Reference</t>
  </si>
  <si>
    <t>Number</t>
  </si>
  <si>
    <t>Multiply by</t>
  </si>
  <si>
    <t>Unlike relative references, absolute references do not change when copied or filled</t>
  </si>
  <si>
    <t>Used to keep a row and column constant</t>
  </si>
  <si>
    <t>Designated in a formula by the addition of a dollar sign ($)</t>
  </si>
  <si>
    <t>Mixed Cell Reference</t>
  </si>
  <si>
    <t>Can precede the column reference or row reference</t>
  </si>
  <si>
    <t>For example:</t>
  </si>
  <si>
    <t>Formulas:</t>
  </si>
  <si>
    <t>Keyboard Shortcuts</t>
  </si>
  <si>
    <t>Shortcut</t>
  </si>
  <si>
    <t>Windows/PC</t>
  </si>
  <si>
    <t>Mac</t>
  </si>
  <si>
    <t>Jump to end of table</t>
  </si>
  <si>
    <t>Control + (Up/Down/Left/Right)</t>
  </si>
  <si>
    <t>Command + (Up/Down/Left/Right)</t>
  </si>
  <si>
    <t>Jump to end of table +
highlight entire region</t>
  </si>
  <si>
    <t>Control + Shift + (Up/Down/Left/Right)</t>
  </si>
  <si>
    <t>Command + Shift + (Up/Down/Left/Right)</t>
  </si>
  <si>
    <t>Cycle through cell reference</t>
  </si>
  <si>
    <t>F4</t>
  </si>
  <si>
    <t>Command + T</t>
  </si>
  <si>
    <t>Display formula + highlight inputs</t>
  </si>
  <si>
    <t>F2</t>
  </si>
  <si>
    <t>Control + U</t>
  </si>
  <si>
    <t>INDEX</t>
  </si>
  <si>
    <t>MATCH</t>
  </si>
  <si>
    <t>Function:</t>
  </si>
  <si>
    <t>Returns a value or reference of the cell at the intersection of a particular row and column, in a given range</t>
  </si>
  <si>
    <t>Returns the relative position of an item in an array that matches a specified value in a specified order</t>
  </si>
  <si>
    <t>Commonly used:</t>
  </si>
  <si>
    <t>To extract a value in an array or a table of cells based on the row (and column) number(s)</t>
  </si>
  <si>
    <t>To find the row or column number of a particular value in a given array</t>
  </si>
  <si>
    <t>Syntax:</t>
  </si>
  <si>
    <t>Input:</t>
  </si>
  <si>
    <t>Output:</t>
  </si>
  <si>
    <t>Value from array based on row (and column) position(s)</t>
  </si>
  <si>
    <t>Relative position of the lookup value in the lookup array</t>
  </si>
  <si>
    <t>EXERCISES</t>
  </si>
  <si>
    <t>(Column)</t>
  </si>
  <si>
    <t>(Row)</t>
  </si>
  <si>
    <t>Answer</t>
  </si>
  <si>
    <t>SUM</t>
  </si>
  <si>
    <t>Returns the sum of selected numbers</t>
  </si>
  <si>
    <t>To add selected numbers</t>
  </si>
  <si>
    <t>Sum of selected values</t>
  </si>
  <si>
    <t>IF</t>
  </si>
  <si>
    <t>Performs a logical test and returns one value for a TRUE result and one value for a FALSE result</t>
  </si>
  <si>
    <t>To test for a specific condition</t>
  </si>
  <si>
    <t>Sum of cells of supplied value that meet the criteria</t>
  </si>
  <si>
    <t>Count of cells of supplied value that meet the criteria</t>
  </si>
  <si>
    <t>COUNTIF</t>
  </si>
  <si>
    <t>SUMIF</t>
  </si>
  <si>
    <t>Counts the number of cells that meet a single criterion</t>
  </si>
  <si>
    <t>Returns the sum of the cells that meet a single criterion</t>
  </si>
  <si>
    <t>Count numbers in a range that match the criterion</t>
  </si>
  <si>
    <t>Sum numbers in a range that match the criterion</t>
  </si>
  <si>
    <t>Agenda</t>
  </si>
  <si>
    <t>Overview</t>
  </si>
  <si>
    <t>What is Microsoft Excel?</t>
  </si>
  <si>
    <t>• Calculation or computation capabilities</t>
  </si>
  <si>
    <t>• Graphing tools</t>
  </si>
  <si>
    <t>• PivotTables</t>
  </si>
  <si>
    <t>• A macro programming language called Visual Basic for Applications (VBA)</t>
  </si>
  <si>
    <r>
      <rPr>
        <b/>
        <sz val="11"/>
        <color theme="1"/>
        <rFont val="Calibri"/>
        <family val="2"/>
        <scheme val="minor"/>
      </rPr>
      <t>Microsoft Excel</t>
    </r>
    <r>
      <rPr>
        <sz val="11"/>
        <color theme="1"/>
        <rFont val="Calibri"/>
        <family val="2"/>
        <scheme val="minor"/>
      </rPr>
      <t xml:space="preserve"> is a spreadsheet software, developed by Microsoft, that features... </t>
    </r>
  </si>
  <si>
    <t>State</t>
  </si>
  <si>
    <t>Region</t>
  </si>
  <si>
    <t>Flood</t>
  </si>
  <si>
    <t>NY</t>
  </si>
  <si>
    <t>East</t>
  </si>
  <si>
    <t>N</t>
  </si>
  <si>
    <t>Y</t>
  </si>
  <si>
    <t>Midwest</t>
  </si>
  <si>
    <t>MN</t>
  </si>
  <si>
    <t>BAS BASIC EXCEL WORKBOOK</t>
  </si>
  <si>
    <t>• IF Function</t>
  </si>
  <si>
    <t>• COUNTIF(S) &amp; SUMIF(S) Functions</t>
  </si>
  <si>
    <t>• VLOOKUP &amp; XLOOKUP Functions</t>
  </si>
  <si>
    <t>• Practice Problems</t>
  </si>
  <si>
    <t>PRACTICE PROBLEMS!!</t>
  </si>
  <si>
    <t>Example</t>
  </si>
  <si>
    <t>PRACTICE:</t>
  </si>
  <si>
    <t>INDEX + MATCH:</t>
  </si>
  <si>
    <t>INDEX:</t>
  </si>
  <si>
    <t>MATCH:</t>
  </si>
  <si>
    <r>
      <t>=COUNTIF(</t>
    </r>
    <r>
      <rPr>
        <sz val="11"/>
        <color rgb="FFFF0000"/>
        <rFont val="Calibri"/>
        <family val="2"/>
        <scheme val="minor"/>
      </rPr>
      <t>range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B050"/>
        <rFont val="Calibri"/>
        <family val="2"/>
        <scheme val="minor"/>
      </rPr>
      <t>criterion</t>
    </r>
    <r>
      <rPr>
        <sz val="11"/>
        <color theme="1"/>
        <rFont val="Calibri"/>
        <family val="2"/>
        <scheme val="minor"/>
      </rPr>
      <t>)</t>
    </r>
  </si>
  <si>
    <r>
      <t>=SUMIF(</t>
    </r>
    <r>
      <rPr>
        <sz val="11"/>
        <color rgb="FFFF0000"/>
        <rFont val="Calibri"/>
        <family val="2"/>
        <scheme val="minor"/>
      </rPr>
      <t>range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B050"/>
        <rFont val="Calibri"/>
        <family val="2"/>
        <scheme val="minor"/>
      </rPr>
      <t>criterion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70C0"/>
        <rFont val="Calibri"/>
        <family val="2"/>
        <scheme val="minor"/>
      </rPr>
      <t>[sum_range]</t>
    </r>
    <r>
      <rPr>
        <sz val="11"/>
        <color theme="1"/>
        <rFont val="Calibri"/>
        <family val="2"/>
        <scheme val="minor"/>
      </rPr>
      <t>)</t>
    </r>
  </si>
  <si>
    <r>
      <t>=SUM(</t>
    </r>
    <r>
      <rPr>
        <sz val="11"/>
        <color rgb="FFFF0000"/>
        <rFont val="Calibri"/>
        <family val="2"/>
        <scheme val="minor"/>
      </rPr>
      <t>number1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B050"/>
        <rFont val="Calibri"/>
        <family val="2"/>
        <scheme val="minor"/>
      </rPr>
      <t>[number2]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70C0"/>
        <rFont val="Calibri"/>
        <family val="2"/>
        <scheme val="minor"/>
      </rPr>
      <t>[number3]</t>
    </r>
    <r>
      <rPr>
        <sz val="11"/>
        <color theme="1"/>
        <rFont val="Calibri"/>
        <family val="2"/>
        <scheme val="minor"/>
      </rPr>
      <t>,…)</t>
    </r>
  </si>
  <si>
    <r>
      <t>=INDEX(</t>
    </r>
    <r>
      <rPr>
        <sz val="11"/>
        <color rgb="FFFF0000"/>
        <rFont val="Calibri"/>
        <family val="2"/>
        <scheme val="minor"/>
      </rPr>
      <t>array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B050"/>
        <rFont val="Calibri"/>
        <family val="2"/>
        <scheme val="minor"/>
      </rPr>
      <t>row_num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70C0"/>
        <rFont val="Calibri"/>
        <family val="2"/>
        <scheme val="minor"/>
      </rPr>
      <t>[column_num]</t>
    </r>
    <r>
      <rPr>
        <sz val="11"/>
        <color theme="1"/>
        <rFont val="Calibri"/>
        <family val="2"/>
        <scheme val="minor"/>
      </rPr>
      <t>)</t>
    </r>
  </si>
  <si>
    <r>
      <t>=MATCH(</t>
    </r>
    <r>
      <rPr>
        <sz val="11"/>
        <color rgb="FFFF0000"/>
        <rFont val="Calibri"/>
        <family val="2"/>
        <scheme val="minor"/>
      </rPr>
      <t>lookup_value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B050"/>
        <rFont val="Calibri"/>
        <family val="2"/>
        <scheme val="minor"/>
      </rPr>
      <t>lookup_array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70C0"/>
        <rFont val="Calibri"/>
        <family val="2"/>
        <scheme val="minor"/>
      </rPr>
      <t>[match_type]</t>
    </r>
    <r>
      <rPr>
        <sz val="11"/>
        <color theme="1"/>
        <rFont val="Calibri"/>
        <family val="2"/>
        <scheme val="minor"/>
      </rPr>
      <t>)</t>
    </r>
  </si>
  <si>
    <t>XLOOKUP</t>
  </si>
  <si>
    <t>As an alternative to Index-Match
Succeeds the VLOOKUP function</t>
  </si>
  <si>
    <t>The corresponding information from the lookup value</t>
  </si>
  <si>
    <t>Notes:</t>
  </si>
  <si>
    <t>[ ] - Optional</t>
  </si>
  <si>
    <t>Testing XLOOKUP function</t>
  </si>
  <si>
    <t>Practice Problem</t>
  </si>
  <si>
    <t>Formula:</t>
  </si>
  <si>
    <t>In the case, where there is an error, the message "Contact Team" should appear. Create this tool.</t>
  </si>
  <si>
    <t>Enter Policy ID:</t>
  </si>
  <si>
    <t>Expiry Date:</t>
  </si>
  <si>
    <t>Criteria Range</t>
  </si>
  <si>
    <t>Criteria</t>
  </si>
  <si>
    <t>Sum Range:</t>
  </si>
  <si>
    <t>Answer:</t>
  </si>
  <si>
    <t>Proportion:</t>
  </si>
  <si>
    <r>
      <t>=XLOOKUP(</t>
    </r>
    <r>
      <rPr>
        <sz val="11"/>
        <color rgb="FFFF0000"/>
        <rFont val="Calibri"/>
        <family val="2"/>
        <scheme val="minor"/>
      </rPr>
      <t>lookup_value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B050"/>
        <rFont val="Calibri"/>
        <family val="2"/>
        <scheme val="minor"/>
      </rPr>
      <t>lookup_array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4"/>
        <rFont val="Calibri"/>
        <family val="2"/>
        <scheme val="minor"/>
      </rPr>
      <t>return_array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theme="5"/>
        <rFont val="Calibri"/>
        <family val="2"/>
        <scheme val="minor"/>
      </rPr>
      <t>[not_found]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7030A0"/>
        <rFont val="Calibri"/>
        <family val="2"/>
        <scheme val="minor"/>
      </rPr>
      <t>[match_mode]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B0F0"/>
        <rFont val="Calibri"/>
        <family val="2"/>
        <scheme val="minor"/>
      </rPr>
      <t>[search_mode]</t>
    </r>
    <r>
      <rPr>
        <sz val="11"/>
        <color theme="1"/>
        <rFont val="Calibri"/>
        <family val="2"/>
        <scheme val="minor"/>
      </rPr>
      <t>)</t>
    </r>
  </si>
  <si>
    <r>
      <rPr>
        <sz val="11"/>
        <color rgb="FFFF0000"/>
        <rFont val="Calibri"/>
        <family val="2"/>
        <scheme val="minor"/>
      </rPr>
      <t>array</t>
    </r>
    <r>
      <rPr>
        <sz val="11"/>
        <color theme="1"/>
        <rFont val="Calibri"/>
        <family val="2"/>
        <scheme val="minor"/>
      </rPr>
      <t xml:space="preserve"> = the range of cells to pull value from
</t>
    </r>
    <r>
      <rPr>
        <sz val="11"/>
        <color rgb="FF00B050"/>
        <rFont val="Calibri"/>
        <family val="2"/>
        <scheme val="minor"/>
      </rPr>
      <t>row_num</t>
    </r>
    <r>
      <rPr>
        <sz val="11"/>
        <color theme="1"/>
        <rFont val="Calibri"/>
        <family val="2"/>
        <scheme val="minor"/>
      </rPr>
      <t xml:space="preserve"> = the row position in the given array
</t>
    </r>
    <r>
      <rPr>
        <sz val="11"/>
        <color rgb="FF0070C0"/>
        <rFont val="Calibri"/>
        <family val="2"/>
        <scheme val="minor"/>
      </rPr>
      <t>[column_num]</t>
    </r>
    <r>
      <rPr>
        <sz val="11"/>
        <color theme="1"/>
        <rFont val="Calibri"/>
        <family val="2"/>
        <scheme val="minor"/>
      </rPr>
      <t xml:space="preserve"> = the column position in the given array</t>
    </r>
  </si>
  <si>
    <r>
      <rPr>
        <sz val="11"/>
        <color rgb="FFFF0000"/>
        <rFont val="Calibri"/>
        <family val="2"/>
        <scheme val="minor"/>
      </rPr>
      <t>lookup_value</t>
    </r>
    <r>
      <rPr>
        <sz val="11"/>
        <color theme="1"/>
        <rFont val="Calibri"/>
        <family val="2"/>
        <scheme val="minor"/>
      </rPr>
      <t xml:space="preserve"> = the value to find in the lookup array
</t>
    </r>
    <r>
      <rPr>
        <sz val="11"/>
        <color rgb="FF00B050"/>
        <rFont val="Calibri"/>
        <family val="2"/>
        <scheme val="minor"/>
      </rPr>
      <t>lookup_array</t>
    </r>
    <r>
      <rPr>
        <sz val="11"/>
        <color theme="1"/>
        <rFont val="Calibri"/>
        <family val="2"/>
        <scheme val="minor"/>
      </rPr>
      <t xml:space="preserve"> = the range of cells to look for the lookup value
</t>
    </r>
    <r>
      <rPr>
        <sz val="11"/>
        <color rgb="FF0070C0"/>
        <rFont val="Calibri"/>
        <family val="2"/>
        <scheme val="minor"/>
      </rPr>
      <t>[match_type]</t>
    </r>
    <r>
      <rPr>
        <sz val="11"/>
        <color theme="1"/>
        <rFont val="Calibri"/>
        <family val="2"/>
        <scheme val="minor"/>
      </rPr>
      <t xml:space="preserve"> = argument requiring cell value to be less than (1) (default), </t>
    </r>
    <r>
      <rPr>
        <u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 xml:space="preserve">     exact match (0), or greater than (-1) the lookup value</t>
    </r>
  </si>
  <si>
    <r>
      <t xml:space="preserve">lookup_value </t>
    </r>
    <r>
      <rPr>
        <sz val="11"/>
        <color theme="1"/>
        <rFont val="Calibri"/>
        <family val="2"/>
        <scheme val="minor"/>
      </rPr>
      <t>= the value we have and can 'feed' to Excel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rgb="FF00B050"/>
        <rFont val="Calibri"/>
        <family val="2"/>
        <scheme val="minor"/>
      </rPr>
      <t xml:space="preserve">lookup_array </t>
    </r>
    <r>
      <rPr>
        <sz val="11"/>
        <color theme="1"/>
        <rFont val="Calibri"/>
        <family val="2"/>
        <scheme val="minor"/>
      </rPr>
      <t>= the array or range that Excel should search to find our lookup_value (usually a column)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4"/>
        <rFont val="Calibri"/>
        <family val="2"/>
        <scheme val="minor"/>
      </rPr>
      <t xml:space="preserve">return_array </t>
    </r>
    <r>
      <rPr>
        <sz val="11"/>
        <color theme="1"/>
        <rFont val="Calibri"/>
        <family val="2"/>
        <scheme val="minor"/>
      </rPr>
      <t>= the array or range that Excel should obtain for the corresponding value (usually a column)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5"/>
        <rFont val="Calibri"/>
        <family val="2"/>
        <scheme val="minor"/>
      </rPr>
      <t xml:space="preserve">[not_found] </t>
    </r>
    <r>
      <rPr>
        <sz val="11"/>
        <color theme="1"/>
        <rFont val="Calibri"/>
        <family val="2"/>
        <scheme val="minor"/>
      </rPr>
      <t>= value to return if no match is found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rgb="FF7030A0"/>
        <rFont val="Calibri"/>
        <family val="2"/>
        <scheme val="minor"/>
      </rPr>
      <t>[match_mode] :</t>
    </r>
    <r>
      <rPr>
        <sz val="11"/>
        <color theme="1"/>
        <rFont val="Calibri"/>
        <family val="2"/>
        <scheme val="minor"/>
      </rPr>
      <t xml:space="preserve"> 0 = exact match (default) ; -1 = exact or next smallest ; 1 = exact or next largest ; 2 = wildcard match</t>
    </r>
    <r>
      <rPr>
        <sz val="11"/>
        <color rgb="FFFF0000"/>
        <rFont val="Calibri"/>
        <family val="2"/>
        <scheme val="minor"/>
      </rPr>
      <t xml:space="preserve">
</t>
    </r>
    <r>
      <rPr>
        <sz val="11"/>
        <color theme="8"/>
        <rFont val="Calibri"/>
        <family val="2"/>
        <scheme val="minor"/>
      </rPr>
      <t>[search_mode]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: 1 = search from first(default) ; -1 = search from last ; 2 = binary search ascending ; -2 = binary search descending</t>
    </r>
  </si>
  <si>
    <t>=B4*5</t>
  </si>
  <si>
    <t>=B5*5</t>
  </si>
  <si>
    <t>=B6*5</t>
  </si>
  <si>
    <t>Multiply by:</t>
  </si>
  <si>
    <t>=B10*$F$10</t>
  </si>
  <si>
    <t>=B11*$F$10</t>
  </si>
  <si>
    <t>=B12*$F$10</t>
  </si>
  <si>
    <r>
      <t>A$1</t>
    </r>
    <r>
      <rPr>
        <sz val="11"/>
        <color theme="1"/>
        <rFont val="Calibri"/>
        <family val="2"/>
        <scheme val="minor"/>
      </rPr>
      <t>: the row does not change when copied</t>
    </r>
  </si>
  <si>
    <r>
      <t>$A1</t>
    </r>
    <r>
      <rPr>
        <sz val="11"/>
        <color theme="1"/>
        <rFont val="Calibri"/>
        <family val="2"/>
        <scheme val="minor"/>
      </rPr>
      <t>: the column does not change when copied</t>
    </r>
  </si>
  <si>
    <t>Q1: XLOOKUP</t>
  </si>
  <si>
    <t>Q2: More XLOOKUP</t>
  </si>
  <si>
    <t>Q3: SUMIFS</t>
  </si>
  <si>
    <t>Q4: COUNTIF(S)</t>
  </si>
  <si>
    <t>Q5: INDEX &amp; MATCH</t>
  </si>
  <si>
    <t>The result of the code block that runs based on whether the condition is true or false.</t>
  </si>
  <si>
    <t>Nested Function</t>
  </si>
  <si>
    <t>a.</t>
  </si>
  <si>
    <t>b.</t>
  </si>
  <si>
    <t>c.</t>
  </si>
  <si>
    <t>Example2</t>
  </si>
  <si>
    <t>=$B$20*C$19</t>
  </si>
  <si>
    <t>=$B$21*C$19</t>
  </si>
  <si>
    <t>=$B$21*D$19</t>
  </si>
  <si>
    <t>=$B$20*D$19</t>
  </si>
  <si>
    <t>=$B$20*E$19</t>
  </si>
  <si>
    <t>=$B$21*E$19</t>
  </si>
  <si>
    <t>Feature</t>
  </si>
  <si>
    <t>VLOOKUP</t>
  </si>
  <si>
    <t>Lookup Direction</t>
  </si>
  <si>
    <t>Can search both left-to-right and right-to-left</t>
  </si>
  <si>
    <t>Only searches left-to-right</t>
  </si>
  <si>
    <t>Column Index</t>
  </si>
  <si>
    <t>Automatically detects the return array</t>
  </si>
  <si>
    <t>Requires a column index number</t>
  </si>
  <si>
    <t>Exact Match</t>
  </si>
  <si>
    <t>Default is exact match</t>
  </si>
  <si>
    <t>Default is approximate match</t>
  </si>
  <si>
    <t>Range Compatibility</t>
  </si>
  <si>
    <t>Works with any array (vertical or horizontal)</t>
  </si>
  <si>
    <t>Limited to vertical lookups</t>
  </si>
  <si>
    <t>Availability</t>
  </si>
  <si>
    <t>Excel 365 and Excel 2021</t>
  </si>
  <si>
    <t>Available in all versions of Excel</t>
  </si>
  <si>
    <t>COUNTIFS</t>
  </si>
  <si>
    <t>SUMIFS</t>
  </si>
  <si>
    <t>Counts the number of cells that meet multiple criteria</t>
  </si>
  <si>
    <t>Returns the sum of the cells that meet multiple criteria</t>
  </si>
  <si>
    <t>Count numbers in a range that match the criteria</t>
  </si>
  <si>
    <t>Sum numbers in a range that match the criteria</t>
  </si>
  <si>
    <r>
      <t>=COUNTIFS(</t>
    </r>
    <r>
      <rPr>
        <sz val="11"/>
        <color rgb="FFFF0000"/>
        <rFont val="Calibri"/>
        <family val="2"/>
        <scheme val="minor"/>
      </rPr>
      <t>range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B050"/>
        <rFont val="Calibri"/>
        <family val="2"/>
        <scheme val="minor"/>
      </rPr>
      <t>criterion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70C0"/>
        <rFont val="Calibri"/>
        <family val="2"/>
        <scheme val="minor"/>
      </rPr>
      <t>[range2]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7030A0"/>
        <rFont val="Calibri"/>
        <family val="2"/>
        <scheme val="minor"/>
      </rPr>
      <t>[criterion2]</t>
    </r>
    <r>
      <rPr>
        <sz val="11"/>
        <color theme="1"/>
        <rFont val="Calibri"/>
        <family val="2"/>
        <scheme val="minor"/>
      </rPr>
      <t>,…)</t>
    </r>
  </si>
  <si>
    <r>
      <t>=SUMIFS(</t>
    </r>
    <r>
      <rPr>
        <sz val="11"/>
        <color theme="5"/>
        <rFont val="Calibri"/>
        <family val="2"/>
        <scheme val="minor"/>
      </rPr>
      <t>sum_range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FF0000"/>
        <rFont val="Calibri"/>
        <family val="2"/>
        <scheme val="minor"/>
      </rPr>
      <t>range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B050"/>
        <rFont val="Calibri"/>
        <family val="2"/>
        <scheme val="minor"/>
      </rPr>
      <t>criterion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70C0"/>
        <rFont val="Calibri"/>
        <family val="2"/>
        <scheme val="minor"/>
      </rPr>
      <t>[range2]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7030A0"/>
        <rFont val="Calibri"/>
        <family val="2"/>
        <scheme val="minor"/>
      </rPr>
      <t>[criterion2]</t>
    </r>
    <r>
      <rPr>
        <sz val="11"/>
        <color theme="1"/>
        <rFont val="Calibri"/>
        <family val="2"/>
        <scheme val="minor"/>
      </rPr>
      <t>,…)</t>
    </r>
  </si>
  <si>
    <r>
      <rPr>
        <sz val="11"/>
        <color theme="5"/>
        <rFont val="Calibri"/>
        <family val="2"/>
        <scheme val="minor"/>
      </rPr>
      <t>sum_range</t>
    </r>
    <r>
      <rPr>
        <sz val="11"/>
        <rFont val="Calibri"/>
        <family val="2"/>
        <scheme val="minor"/>
      </rPr>
      <t xml:space="preserve"> = (for SUMIFS only) the cell to add together (default = range)</t>
    </r>
    <r>
      <rPr>
        <sz val="11"/>
        <color rgb="FFFF0000"/>
        <rFont val="Calibri"/>
        <family val="2"/>
        <scheme val="minor"/>
      </rPr>
      <t xml:space="preserve">
range</t>
    </r>
    <r>
      <rPr>
        <sz val="11"/>
        <color theme="1"/>
        <rFont val="Calibri"/>
        <family val="2"/>
        <scheme val="minor"/>
      </rPr>
      <t xml:space="preserve"> = the range of cells that you want to apply the first criterion (</t>
    </r>
    <r>
      <rPr>
        <sz val="11"/>
        <color rgb="FF00B050"/>
        <rFont val="Calibri"/>
        <family val="2"/>
        <scheme val="minor"/>
      </rPr>
      <t>criterion</t>
    </r>
    <r>
      <rPr>
        <sz val="11"/>
        <color theme="1"/>
        <rFont val="Calibri"/>
        <family val="2"/>
        <scheme val="minor"/>
      </rPr>
      <t xml:space="preserve">) against
</t>
    </r>
    <r>
      <rPr>
        <sz val="11"/>
        <color rgb="FF00B050"/>
        <rFont val="Calibri"/>
        <family val="2"/>
        <scheme val="minor"/>
      </rPr>
      <t>criterion</t>
    </r>
    <r>
      <rPr>
        <sz val="11"/>
        <color theme="1"/>
        <rFont val="Calibri"/>
        <family val="2"/>
        <scheme val="minor"/>
      </rPr>
      <t xml:space="preserve"> = the first criterion used to determine which cells to count/add
</t>
    </r>
    <r>
      <rPr>
        <sz val="11"/>
        <color rgb="FF0070C0"/>
        <rFont val="Calibri"/>
        <family val="2"/>
        <scheme val="minor"/>
      </rPr>
      <t>[range2]</t>
    </r>
    <r>
      <rPr>
        <sz val="11"/>
        <color theme="1"/>
        <rFont val="Calibri"/>
        <family val="2"/>
        <scheme val="minor"/>
      </rPr>
      <t xml:space="preserve"> = the range of cells that you want to apply the second criterion (</t>
    </r>
    <r>
      <rPr>
        <sz val="11"/>
        <color rgb="FF7030A0"/>
        <rFont val="Calibri"/>
        <family val="2"/>
        <scheme val="minor"/>
      </rPr>
      <t>criterion2</t>
    </r>
    <r>
      <rPr>
        <sz val="11"/>
        <color theme="1"/>
        <rFont val="Calibri"/>
        <family val="2"/>
        <scheme val="minor"/>
      </rPr>
      <t xml:space="preserve">) against
</t>
    </r>
    <r>
      <rPr>
        <sz val="11"/>
        <color rgb="FF7030A0"/>
        <rFont val="Calibri"/>
        <family val="2"/>
        <scheme val="minor"/>
      </rPr>
      <t>[criterion2]</t>
    </r>
    <r>
      <rPr>
        <sz val="11"/>
        <color theme="1"/>
        <rFont val="Calibri"/>
        <family val="2"/>
        <scheme val="minor"/>
      </rPr>
      <t xml:space="preserve"> = the second criterion used to determine which cells to count/add
</t>
    </r>
  </si>
  <si>
    <t>ROUND</t>
  </si>
  <si>
    <r>
      <rPr>
        <sz val="11"/>
        <color rgb="FFFF0000"/>
        <rFont val="Calibri"/>
        <family val="2"/>
        <scheme val="minor"/>
      </rPr>
      <t>number</t>
    </r>
    <r>
      <rPr>
        <sz val="11"/>
        <color theme="1"/>
        <rFont val="Calibri"/>
        <family val="2"/>
        <scheme val="minor"/>
      </rPr>
      <t xml:space="preserve"> = value to round
</t>
    </r>
    <r>
      <rPr>
        <sz val="11"/>
        <color rgb="FF7030A0"/>
        <rFont val="Calibri"/>
        <family val="2"/>
        <scheme val="minor"/>
      </rPr>
      <t>num_digits</t>
    </r>
    <r>
      <rPr>
        <sz val="11"/>
        <color theme="1"/>
        <rFont val="Calibri"/>
        <family val="2"/>
        <scheme val="minor"/>
      </rPr>
      <t xml:space="preserve"> = number of digits to round to</t>
    </r>
  </si>
  <si>
    <r>
      <t>=ROUND(</t>
    </r>
    <r>
      <rPr>
        <sz val="11"/>
        <color rgb="FFFF0000"/>
        <rFont val="Calibri"/>
        <family val="2"/>
        <scheme val="minor"/>
      </rPr>
      <t>number</t>
    </r>
    <r>
      <rPr>
        <sz val="11"/>
        <color theme="1"/>
        <rFont val="Calibri"/>
        <family val="2"/>
        <scheme val="minor"/>
      </rPr>
      <t>,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rgb="FF7030A0"/>
        <rFont val="Calibri"/>
        <family val="2"/>
        <scheme val="minor"/>
      </rPr>
      <t>num_digits</t>
    </r>
    <r>
      <rPr>
        <sz val="11"/>
        <color theme="1"/>
        <rFont val="Calibri"/>
        <family val="2"/>
        <scheme val="minor"/>
      </rPr>
      <t>)</t>
    </r>
  </si>
  <si>
    <t>=SUM(B13:B18)</t>
  </si>
  <si>
    <t>=SUM(B13,B14,B15,B16,B17,B18)</t>
  </si>
  <si>
    <r>
      <rPr>
        <b/>
        <sz val="11"/>
        <color theme="1"/>
        <rFont val="Calibri"/>
        <family val="2"/>
        <scheme val="minor"/>
      </rPr>
      <t>Practice:</t>
    </r>
    <r>
      <rPr>
        <sz val="11"/>
        <color theme="1"/>
        <rFont val="Calibri"/>
        <family val="2"/>
        <scheme val="minor"/>
      </rPr>
      <t xml:space="preserve"> Find the sum of the first 3 numbers.</t>
    </r>
  </si>
  <si>
    <t>Rounded value</t>
  </si>
  <si>
    <t>=ROUND(G14,2)</t>
  </si>
  <si>
    <t>=ROUND(SUM(B13:B18),2)</t>
  </si>
  <si>
    <r>
      <rPr>
        <sz val="11"/>
        <color rgb="FFFF0000"/>
        <rFont val="Calibri"/>
        <family val="2"/>
        <scheme val="minor"/>
      </rPr>
      <t>number1</t>
    </r>
    <r>
      <rPr>
        <sz val="11"/>
        <color theme="1"/>
        <rFont val="Calibri"/>
        <family val="2"/>
        <scheme val="minor"/>
      </rPr>
      <t xml:space="preserve"> = the first number (or range) to add
</t>
    </r>
    <r>
      <rPr>
        <sz val="11"/>
        <color rgb="FF00B050"/>
        <rFont val="Calibri"/>
        <family val="2"/>
        <scheme val="minor"/>
      </rPr>
      <t>[number2]</t>
    </r>
    <r>
      <rPr>
        <sz val="11"/>
        <color theme="1"/>
        <rFont val="Calibri"/>
        <family val="2"/>
        <scheme val="minor"/>
      </rPr>
      <t xml:space="preserve"> = the second number (or range) to add
</t>
    </r>
    <r>
      <rPr>
        <sz val="11"/>
        <color rgb="FF0070C0"/>
        <rFont val="Calibri"/>
        <family val="2"/>
        <scheme val="minor"/>
      </rPr>
      <t>[numberN]</t>
    </r>
    <r>
      <rPr>
        <sz val="11"/>
        <color theme="1"/>
        <rFont val="Calibri"/>
        <family val="2"/>
        <scheme val="minor"/>
      </rPr>
      <t xml:space="preserve"> = the Nth number (or range) to add</t>
    </r>
  </si>
  <si>
    <t># of Apples</t>
  </si>
  <si>
    <t>Cost of Apple</t>
  </si>
  <si>
    <t>Total Cost</t>
  </si>
  <si>
    <t>To round a selected value</t>
  </si>
  <si>
    <t>Rounds a selected value</t>
  </si>
  <si>
    <r>
      <rPr>
        <b/>
        <sz val="11"/>
        <color theme="1"/>
        <rFont val="Calibri"/>
        <family val="2"/>
        <scheme val="minor"/>
      </rPr>
      <t>Practice:</t>
    </r>
    <r>
      <rPr>
        <sz val="11"/>
        <color theme="1"/>
        <rFont val="Calibri"/>
        <family val="2"/>
        <scheme val="minor"/>
      </rPr>
      <t xml:space="preserve"> Round this sum to one digit after the decimal (try doing it both ways).</t>
    </r>
  </si>
  <si>
    <r>
      <t>=IF(</t>
    </r>
    <r>
      <rPr>
        <sz val="11"/>
        <color rgb="FFFF0000"/>
        <rFont val="Calibri"/>
        <family val="2"/>
        <scheme val="minor"/>
      </rPr>
      <t>logical_test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B050"/>
        <rFont val="Calibri"/>
        <family val="2"/>
        <scheme val="minor"/>
      </rPr>
      <t>value_if_true</t>
    </r>
    <r>
      <rPr>
        <sz val="11"/>
        <color theme="1"/>
        <rFont val="Calibri"/>
        <family val="2"/>
        <scheme val="minor"/>
      </rPr>
      <t xml:space="preserve">, </t>
    </r>
    <r>
      <rPr>
        <sz val="11"/>
        <color rgb="FF0070C0"/>
        <rFont val="Calibri"/>
        <family val="2"/>
        <scheme val="minor"/>
      </rPr>
      <t>[value_if_false]</t>
    </r>
    <r>
      <rPr>
        <sz val="11"/>
        <color theme="1"/>
        <rFont val="Calibri"/>
        <family val="2"/>
        <scheme val="minor"/>
      </rPr>
      <t>)</t>
    </r>
  </si>
  <si>
    <t>=IF(B15&gt;1000000,"Severe","Normal")</t>
  </si>
  <si>
    <t>=IF(B19&gt;1000000,"Severe","Normal")</t>
  </si>
  <si>
    <t>=IF(B18&gt;1000000,"Severe","Normal")</t>
  </si>
  <si>
    <t>=IF(B17&gt;1000000,"Severe","Normal")</t>
  </si>
  <si>
    <t>=IF(B16&gt;1000000,"Severe","Normal")</t>
  </si>
  <si>
    <r>
      <rPr>
        <sz val="11"/>
        <color rgb="FFFF0000"/>
        <rFont val="Calibri"/>
        <family val="2"/>
        <scheme val="minor"/>
      </rPr>
      <t>logical_test</t>
    </r>
    <r>
      <rPr>
        <sz val="11"/>
        <color theme="1"/>
        <rFont val="Calibri"/>
        <family val="2"/>
        <scheme val="minor"/>
      </rPr>
      <t xml:space="preserve"> = checks a condition using a comparison operator
</t>
    </r>
    <r>
      <rPr>
        <sz val="11"/>
        <color rgb="FF00B050"/>
        <rFont val="Calibri"/>
        <family val="2"/>
        <scheme val="minor"/>
      </rPr>
      <t>value_if_true</t>
    </r>
    <r>
      <rPr>
        <sz val="11"/>
        <color theme="1"/>
        <rFont val="Calibri"/>
        <family val="2"/>
        <scheme val="minor"/>
      </rPr>
      <t xml:space="preserve"> = the value to return when logical_test evaluates to TRUE
</t>
    </r>
    <r>
      <rPr>
        <sz val="11"/>
        <color rgb="FF0070C0"/>
        <rFont val="Calibri"/>
        <family val="2"/>
        <scheme val="minor"/>
      </rPr>
      <t>[value_if_false]</t>
    </r>
    <r>
      <rPr>
        <sz val="11"/>
        <color theme="1"/>
        <rFont val="Calibri"/>
        <family val="2"/>
        <scheme val="minor"/>
      </rPr>
      <t xml:space="preserve"> = the value to return when logical_test evaluates to FALSE</t>
    </r>
  </si>
  <si>
    <r>
      <rPr>
        <sz val="11"/>
        <color rgb="FFFF0000"/>
        <rFont val="Calibri"/>
        <family val="2"/>
        <scheme val="minor"/>
      </rPr>
      <t>range</t>
    </r>
    <r>
      <rPr>
        <sz val="11"/>
        <color theme="1"/>
        <rFont val="Calibri"/>
        <family val="2"/>
        <scheme val="minor"/>
      </rPr>
      <t xml:space="preserve"> = the range of cells that you want to apply the criterion against
</t>
    </r>
    <r>
      <rPr>
        <sz val="11"/>
        <color rgb="FF00B050"/>
        <rFont val="Calibri"/>
        <family val="2"/>
        <scheme val="minor"/>
      </rPr>
      <t>criterion</t>
    </r>
    <r>
      <rPr>
        <sz val="11"/>
        <color theme="1"/>
        <rFont val="Calibri"/>
        <family val="2"/>
        <scheme val="minor"/>
      </rPr>
      <t xml:space="preserve"> = the criterion used to determine which cells to count/add
</t>
    </r>
    <r>
      <rPr>
        <sz val="11"/>
        <color rgb="FF0070C0"/>
        <rFont val="Calibri"/>
        <family val="2"/>
        <scheme val="minor"/>
      </rPr>
      <t>[sum_range]</t>
    </r>
    <r>
      <rPr>
        <sz val="11"/>
        <color theme="1"/>
        <rFont val="Calibri"/>
        <family val="2"/>
        <scheme val="minor"/>
      </rPr>
      <t xml:space="preserve"> = (for SUMIF only) the cells to add together (default = </t>
    </r>
    <r>
      <rPr>
        <sz val="11"/>
        <color rgb="FFFF0000"/>
        <rFont val="Calibri"/>
        <family val="2"/>
        <scheme val="minor"/>
      </rPr>
      <t>range</t>
    </r>
    <r>
      <rPr>
        <sz val="11"/>
        <color theme="1"/>
        <rFont val="Calibri"/>
        <family val="2"/>
        <scheme val="minor"/>
      </rPr>
      <t>)</t>
    </r>
  </si>
  <si>
    <t>• SUM &amp; ROUND Functions</t>
  </si>
  <si>
    <t>Hurricane Damage Loss</t>
  </si>
  <si>
    <t>Hurricane damage loss greater than $1,000,000 are considered severe, otherwise they are normal. The table below contains the hurricane damage loss for a sample of 5 incidents.</t>
  </si>
  <si>
    <r>
      <rPr>
        <b/>
        <sz val="11"/>
        <color theme="1"/>
        <rFont val="Calibri"/>
        <family val="2"/>
        <scheme val="minor"/>
      </rPr>
      <t>Practice:</t>
    </r>
    <r>
      <rPr>
        <sz val="11"/>
        <color theme="1"/>
        <rFont val="Calibri"/>
        <family val="2"/>
        <scheme val="minor"/>
      </rPr>
      <t xml:space="preserve"> Is hurricane damage loss of the following considered severe or normal?:</t>
    </r>
  </si>
  <si>
    <t>Damage Cause</t>
  </si>
  <si>
    <t>Incurred Loss Amount</t>
  </si>
  <si>
    <t>Wind</t>
  </si>
  <si>
    <t>Claim Status</t>
  </si>
  <si>
    <t>Open</t>
  </si>
  <si>
    <t>Closed</t>
  </si>
  <si>
    <t>Imagine a list of property claims filed after a hurricane. The table below contains the key information about each property's damage:</t>
  </si>
  <si>
    <t>Count the number of claims that incurred less than $500,000 in losses.</t>
  </si>
  <si>
    <t>Sum the incurred loss amounts of claims that had less than $500,000 in losses.</t>
  </si>
  <si>
    <t>Sum the incurred loss amounts of claims that are still open.</t>
  </si>
  <si>
    <t>=COUNTIF(D19:D23,"&lt;500000")</t>
  </si>
  <si>
    <t>=SUMIF(D19:D23,"&lt;500000")</t>
  </si>
  <si>
    <t>=SUMIF(C19:C23,"Open",D19:D23)</t>
  </si>
  <si>
    <r>
      <rPr>
        <b/>
        <sz val="11"/>
        <color theme="1"/>
        <rFont val="Calibri"/>
        <family val="2"/>
        <scheme val="minor"/>
      </rPr>
      <t>Practice:</t>
    </r>
    <r>
      <rPr>
        <sz val="11"/>
        <color theme="1"/>
        <rFont val="Calibri"/>
        <family val="2"/>
        <scheme val="minor"/>
      </rPr>
      <t xml:space="preserve"> Determine the number of claims that are closed.</t>
    </r>
  </si>
  <si>
    <r>
      <rPr>
        <b/>
        <sz val="11"/>
        <color theme="1"/>
        <rFont val="Calibri"/>
        <family val="2"/>
        <scheme val="minor"/>
      </rPr>
      <t>Practice:</t>
    </r>
    <r>
      <rPr>
        <sz val="11"/>
        <color theme="1"/>
        <rFont val="Calibri"/>
        <family val="2"/>
        <scheme val="minor"/>
      </rPr>
      <t xml:space="preserve"> Determine the sum of incurred loss amounts of claims that are closed.</t>
    </r>
  </si>
  <si>
    <t>Count the number of open claims that have an incurred loss amount of greater than $500,000.</t>
  </si>
  <si>
    <t>Find the sum of the number of open claims that have an inccurred loss amount of greater than $500,000.</t>
  </si>
  <si>
    <t>Calculate the total incurred loss amount of closed claims that were caused by wind.</t>
  </si>
  <si>
    <t>=COUNTIFS(C44:C48,"Open",D44:D48,"&gt;500000")</t>
  </si>
  <si>
    <t>=SUMIFS(D44:D48,C44:C48,"Open",D44:D48,"&gt;500000")</t>
  </si>
  <si>
    <t>=SUMIFS(D44:D48,C44:C48,"Closed",B44:B48,"Wind")</t>
  </si>
  <si>
    <r>
      <rPr>
        <b/>
        <sz val="11"/>
        <color theme="1"/>
        <rFont val="Calibri"/>
        <family val="2"/>
        <scheme val="minor"/>
      </rPr>
      <t>Practice:</t>
    </r>
    <r>
      <rPr>
        <sz val="11"/>
        <color theme="1"/>
        <rFont val="Calibri"/>
        <family val="2"/>
        <scheme val="minor"/>
      </rPr>
      <t xml:space="preserve"> Determine the number of open claims caused by wind with an incurred loss amount of less than $500,000.</t>
    </r>
  </si>
  <si>
    <t>This helps the actuary see which combination of location and roof age has the highest claims frequency.</t>
  </si>
  <si>
    <t>Roof Age (Years)</t>
  </si>
  <si>
    <t>0-5</t>
  </si>
  <si>
    <t>16+</t>
  </si>
  <si>
    <t>6-10</t>
  </si>
  <si>
    <t>11-15</t>
  </si>
  <si>
    <t>Florida</t>
  </si>
  <si>
    <t>Louisiana</t>
  </si>
  <si>
    <t>North Carolina</t>
  </si>
  <si>
    <t># of Hurricane Property Claims</t>
  </si>
  <si>
    <t xml:space="preserve">An insurer is tracking the number of hurricane property claims filed across different states, comparing policies based on the age of the roof. </t>
  </si>
  <si>
    <t>=INDEX(D19:F22,3,2)</t>
  </si>
  <si>
    <r>
      <t xml:space="preserve">How many homes with a </t>
    </r>
    <r>
      <rPr>
        <sz val="11"/>
        <color rgb="FF0070C0"/>
        <rFont val="Calibri"/>
        <family val="2"/>
        <scheme val="minor"/>
      </rPr>
      <t>roof age</t>
    </r>
    <r>
      <rPr>
        <sz val="11"/>
        <color theme="1"/>
        <rFont val="Calibri"/>
        <family val="2"/>
        <scheme val="minor"/>
      </rPr>
      <t xml:space="preserve"> of 11-15 years in </t>
    </r>
    <r>
      <rPr>
        <sz val="11"/>
        <color rgb="FFFF0000"/>
        <rFont val="Calibri"/>
        <family val="2"/>
        <scheme val="minor"/>
      </rPr>
      <t xml:space="preserve">Louisiana </t>
    </r>
    <r>
      <rPr>
        <sz val="11"/>
        <color theme="1"/>
        <rFont val="Calibri"/>
        <family val="2"/>
        <scheme val="minor"/>
      </rPr>
      <t>filed claims?</t>
    </r>
  </si>
  <si>
    <r>
      <t xml:space="preserve">What is the row number for claims with a </t>
    </r>
    <r>
      <rPr>
        <sz val="11"/>
        <color rgb="FF0070C0"/>
        <rFont val="Calibri"/>
        <family val="2"/>
        <scheme val="minor"/>
      </rPr>
      <t>roof age</t>
    </r>
    <r>
      <rPr>
        <sz val="11"/>
        <color theme="1"/>
        <rFont val="Calibri"/>
        <family val="2"/>
        <scheme val="minor"/>
      </rPr>
      <t xml:space="preserve"> of 6-10 years?</t>
    </r>
  </si>
  <si>
    <t>=MATCH("6-10", C19:C22, 0)</t>
  </si>
  <si>
    <r>
      <t xml:space="preserve">How many homes with a </t>
    </r>
    <r>
      <rPr>
        <sz val="11"/>
        <color rgb="FF0070C0"/>
        <rFont val="Calibri"/>
        <family val="2"/>
        <scheme val="minor"/>
      </rPr>
      <t>roof age</t>
    </r>
    <r>
      <rPr>
        <sz val="11"/>
        <color theme="1"/>
        <rFont val="Calibri"/>
        <family val="2"/>
        <scheme val="minor"/>
      </rPr>
      <t xml:space="preserve"> of 6-10 years in </t>
    </r>
    <r>
      <rPr>
        <sz val="11"/>
        <color rgb="FFFF0000"/>
        <rFont val="Calibri"/>
        <family val="2"/>
        <scheme val="minor"/>
      </rPr>
      <t xml:space="preserve">Florida </t>
    </r>
    <r>
      <rPr>
        <sz val="11"/>
        <color theme="1"/>
        <rFont val="Calibri"/>
        <family val="2"/>
        <scheme val="minor"/>
      </rPr>
      <t>filed claims?</t>
    </r>
  </si>
  <si>
    <r>
      <t xml:space="preserve">How many homes with a </t>
    </r>
    <r>
      <rPr>
        <sz val="11"/>
        <color rgb="FF0070C0"/>
        <rFont val="Calibri"/>
        <family val="2"/>
        <scheme val="minor"/>
      </rPr>
      <t>roof age</t>
    </r>
    <r>
      <rPr>
        <sz val="11"/>
        <color theme="1"/>
        <rFont val="Calibri"/>
        <family val="2"/>
        <scheme val="minor"/>
      </rPr>
      <t xml:space="preserve"> of 0-5 years in </t>
    </r>
    <r>
      <rPr>
        <sz val="11"/>
        <color rgb="FFFF0000"/>
        <rFont val="Calibri"/>
        <family val="2"/>
        <scheme val="minor"/>
      </rPr>
      <t xml:space="preserve">Louisiana </t>
    </r>
    <r>
      <rPr>
        <sz val="11"/>
        <color theme="1"/>
        <rFont val="Calibri"/>
        <family val="2"/>
        <scheme val="minor"/>
      </rPr>
      <t>filed claims?</t>
    </r>
  </si>
  <si>
    <t>=INDEX(D19:F22, MATCH("6-10", C19:C22, 0), MATCH("Florida", D18:F18, 0))</t>
  </si>
  <si>
    <r>
      <t xml:space="preserve">Extra Practice: </t>
    </r>
    <r>
      <rPr>
        <sz val="11"/>
        <color theme="1"/>
        <rFont val="Calibri"/>
        <family val="2"/>
        <scheme val="minor"/>
      </rPr>
      <t>How many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homes with </t>
    </r>
    <r>
      <rPr>
        <sz val="11"/>
        <color rgb="FF0070C0"/>
        <rFont val="Calibri"/>
        <family val="2"/>
        <scheme val="minor"/>
      </rPr>
      <t>roof age</t>
    </r>
    <r>
      <rPr>
        <sz val="11"/>
        <color theme="1"/>
        <rFont val="Calibri"/>
        <family val="2"/>
        <scheme val="minor"/>
      </rPr>
      <t xml:space="preserve"> of 16+ years in </t>
    </r>
    <r>
      <rPr>
        <sz val="11"/>
        <color rgb="FFFF0000"/>
        <rFont val="Calibri"/>
        <family val="2"/>
        <scheme val="minor"/>
      </rPr>
      <t>North Carolina</t>
    </r>
    <r>
      <rPr>
        <sz val="11"/>
        <color theme="1"/>
        <rFont val="Calibri"/>
        <family val="2"/>
        <scheme val="minor"/>
      </rPr>
      <t xml:space="preserve"> filed claims?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(Use Index + Match)</t>
    </r>
  </si>
  <si>
    <t>Accident Year</t>
  </si>
  <si>
    <t>Months of Development</t>
  </si>
  <si>
    <t>12</t>
  </si>
  <si>
    <t>24</t>
  </si>
  <si>
    <t>36</t>
  </si>
  <si>
    <t>48</t>
  </si>
  <si>
    <t>60</t>
  </si>
  <si>
    <t>72</t>
  </si>
  <si>
    <t>FL</t>
  </si>
  <si>
    <t>NV</t>
  </si>
  <si>
    <t>CA</t>
  </si>
  <si>
    <t>CO</t>
  </si>
  <si>
    <t>TX</t>
  </si>
  <si>
    <t>ID</t>
  </si>
  <si>
    <t>AZ</t>
  </si>
  <si>
    <t>CT</t>
  </si>
  <si>
    <t>If the accident year is not listed in the table, an error saying "No Data" should appear.</t>
  </si>
  <si>
    <t>Begin by using the provided accident year to find the corresponding state.</t>
  </si>
  <si>
    <t>=XLOOKUP(B44,C23:C32,B23:B32)</t>
  </si>
  <si>
    <t>24 Months</t>
  </si>
  <si>
    <t>Your insurance company wants you to find the cumulative paid loss after 24 months of development.</t>
  </si>
  <si>
    <t>=XLOOKUP(C57,B23:B32,I23:I32)</t>
  </si>
  <si>
    <t>Months</t>
  </si>
  <si>
    <t>=XLOOKUP(B53,B23:B32,XLOOKUP(C53,D22:I22,D23:I32))</t>
  </si>
  <si>
    <t>Now the company wants to ensure that the information provided in the data is accurate.</t>
  </si>
  <si>
    <t>Cumulative Paid Losses</t>
  </si>
  <si>
    <t>PolicyID</t>
  </si>
  <si>
    <t>ExpiryDate</t>
  </si>
  <si>
    <t>VehicleMake</t>
  </si>
  <si>
    <t>VehicleYear</t>
  </si>
  <si>
    <t>DriverAge</t>
  </si>
  <si>
    <t>CoverageType</t>
  </si>
  <si>
    <t>AnnualPremium</t>
  </si>
  <si>
    <t>ClaimFiled_Last5Yrs</t>
  </si>
  <si>
    <t>AntiTheftDevice</t>
  </si>
  <si>
    <t>Accident_Last3Yrs</t>
  </si>
  <si>
    <t>A10001</t>
  </si>
  <si>
    <t>Toyota</t>
  </si>
  <si>
    <t>West</t>
  </si>
  <si>
    <t>Comprehensive</t>
  </si>
  <si>
    <t>A10002</t>
  </si>
  <si>
    <t>Honda</t>
  </si>
  <si>
    <t>Liability</t>
  </si>
  <si>
    <t>A10003</t>
  </si>
  <si>
    <t>Ford</t>
  </si>
  <si>
    <t>A10004</t>
  </si>
  <si>
    <t>Chevrolet</t>
  </si>
  <si>
    <t>South</t>
  </si>
  <si>
    <t>Collision</t>
  </si>
  <si>
    <t>A10005</t>
  </si>
  <si>
    <t>BMW</t>
  </si>
  <si>
    <t>A10006</t>
  </si>
  <si>
    <t>Nissan</t>
  </si>
  <si>
    <t>A10007</t>
  </si>
  <si>
    <t>Jeep</t>
  </si>
  <si>
    <t>A10008</t>
  </si>
  <si>
    <t>Mercedes</t>
  </si>
  <si>
    <t>A10009</t>
  </si>
  <si>
    <t>Subaru</t>
  </si>
  <si>
    <t>A10010</t>
  </si>
  <si>
    <t>Kia</t>
  </si>
  <si>
    <t>A10011</t>
  </si>
  <si>
    <t>A10012</t>
  </si>
  <si>
    <t>A10013</t>
  </si>
  <si>
    <t>A10014</t>
  </si>
  <si>
    <t>A10015</t>
  </si>
  <si>
    <t>A10016</t>
  </si>
  <si>
    <t>A10017</t>
  </si>
  <si>
    <t>A10018</t>
  </si>
  <si>
    <t>A10019</t>
  </si>
  <si>
    <t>A10020</t>
  </si>
  <si>
    <t>A10021</t>
  </si>
  <si>
    <t>A10022</t>
  </si>
  <si>
    <t>A10023</t>
  </si>
  <si>
    <t>A10024</t>
  </si>
  <si>
    <t>A10025</t>
  </si>
  <si>
    <t>A10026</t>
  </si>
  <si>
    <t>A10027</t>
  </si>
  <si>
    <t>A10028</t>
  </si>
  <si>
    <t>A10029</t>
  </si>
  <si>
    <t>A10030</t>
  </si>
  <si>
    <t>A10031</t>
  </si>
  <si>
    <t>A10032</t>
  </si>
  <si>
    <t>A10033</t>
  </si>
  <si>
    <t>A10034</t>
  </si>
  <si>
    <t>A10035</t>
  </si>
  <si>
    <t>A10036</t>
  </si>
  <si>
    <t>A10037</t>
  </si>
  <si>
    <t>A10038</t>
  </si>
  <si>
    <t>A10039</t>
  </si>
  <si>
    <t>A10040</t>
  </si>
  <si>
    <t>A10041</t>
  </si>
  <si>
    <t>A10042</t>
  </si>
  <si>
    <t>A10043</t>
  </si>
  <si>
    <t>A10044</t>
  </si>
  <si>
    <t>A10045</t>
  </si>
  <si>
    <t>A10046</t>
  </si>
  <si>
    <t>A10047</t>
  </si>
  <si>
    <t>A10048</t>
  </si>
  <si>
    <t>A10049</t>
  </si>
  <si>
    <t>A10050</t>
  </si>
  <si>
    <t>A10051</t>
  </si>
  <si>
    <t>A10052</t>
  </si>
  <si>
    <t>A10053</t>
  </si>
  <si>
    <t>A10054</t>
  </si>
  <si>
    <t>A10055</t>
  </si>
  <si>
    <t>A10056</t>
  </si>
  <si>
    <t>A10057</t>
  </si>
  <si>
    <t>A10058</t>
  </si>
  <si>
    <t>A10059</t>
  </si>
  <si>
    <t>A10060</t>
  </si>
  <si>
    <t>A10061</t>
  </si>
  <si>
    <t>A10062</t>
  </si>
  <si>
    <t>A10063</t>
  </si>
  <si>
    <t>A10064</t>
  </si>
  <si>
    <t>A10065</t>
  </si>
  <si>
    <t>A10066</t>
  </si>
  <si>
    <t>A10067</t>
  </si>
  <si>
    <t>A10068</t>
  </si>
  <si>
    <t>A10069</t>
  </si>
  <si>
    <t>A10070</t>
  </si>
  <si>
    <t>A10071</t>
  </si>
  <si>
    <t>A10072</t>
  </si>
  <si>
    <t>A10073</t>
  </si>
  <si>
    <t>A10074</t>
  </si>
  <si>
    <t>A10075</t>
  </si>
  <si>
    <t>A10076</t>
  </si>
  <si>
    <t>A10077</t>
  </si>
  <si>
    <t>A10078</t>
  </si>
  <si>
    <t>A10079</t>
  </si>
  <si>
    <t>A10080</t>
  </si>
  <si>
    <t>A10081</t>
  </si>
  <si>
    <t>A10082</t>
  </si>
  <si>
    <t>A10083</t>
  </si>
  <si>
    <t>A10084</t>
  </si>
  <si>
    <t>A10085</t>
  </si>
  <si>
    <t>A10086</t>
  </si>
  <si>
    <t>A10087</t>
  </si>
  <si>
    <t>A10088</t>
  </si>
  <si>
    <t>A10089</t>
  </si>
  <si>
    <t>A10090</t>
  </si>
  <si>
    <t>A10091</t>
  </si>
  <si>
    <t>A10092</t>
  </si>
  <si>
    <t>A10093</t>
  </si>
  <si>
    <t>A10094</t>
  </si>
  <si>
    <t>A10095</t>
  </si>
  <si>
    <t>A10096</t>
  </si>
  <si>
    <t>A10097</t>
  </si>
  <si>
    <t>A10098</t>
  </si>
  <si>
    <t>A10099</t>
  </si>
  <si>
    <t>A10100</t>
  </si>
  <si>
    <t>A10101</t>
  </si>
  <si>
    <t>A10102</t>
  </si>
  <si>
    <t>A10103</t>
  </si>
  <si>
    <t>A10104</t>
  </si>
  <si>
    <t>A10105</t>
  </si>
  <si>
    <t>A10106</t>
  </si>
  <si>
    <t>A10107</t>
  </si>
  <si>
    <t>A10108</t>
  </si>
  <si>
    <t>A10109</t>
  </si>
  <si>
    <t>A10110</t>
  </si>
  <si>
    <t>A10111</t>
  </si>
  <si>
    <t>A10112</t>
  </si>
  <si>
    <t>A10113</t>
  </si>
  <si>
    <t>A10114</t>
  </si>
  <si>
    <t>A10115</t>
  </si>
  <si>
    <t>A10116</t>
  </si>
  <si>
    <t>A10117</t>
  </si>
  <si>
    <t>A10118</t>
  </si>
  <si>
    <t>A10119</t>
  </si>
  <si>
    <t>A10120</t>
  </si>
  <si>
    <t>A10121</t>
  </si>
  <si>
    <t>A10122</t>
  </si>
  <si>
    <t>A10123</t>
  </si>
  <si>
    <t>A10124</t>
  </si>
  <si>
    <t>A10125</t>
  </si>
  <si>
    <t>A10126</t>
  </si>
  <si>
    <t>A10127</t>
  </si>
  <si>
    <t>A10128</t>
  </si>
  <si>
    <t>A10129</t>
  </si>
  <si>
    <t>A10130</t>
  </si>
  <si>
    <t>A10131</t>
  </si>
  <si>
    <t>A10132</t>
  </si>
  <si>
    <t>A10133</t>
  </si>
  <si>
    <t>A10134</t>
  </si>
  <si>
    <t>A10135</t>
  </si>
  <si>
    <t>A10136</t>
  </si>
  <si>
    <t>A10137</t>
  </si>
  <si>
    <t>A10138</t>
  </si>
  <si>
    <t>A10139</t>
  </si>
  <si>
    <t>A10140</t>
  </si>
  <si>
    <t>A10141</t>
  </si>
  <si>
    <t>A10142</t>
  </si>
  <si>
    <t>A10143</t>
  </si>
  <si>
    <t>A10144</t>
  </si>
  <si>
    <t>A10145</t>
  </si>
  <si>
    <t>A10146</t>
  </si>
  <si>
    <t>A10147</t>
  </si>
  <si>
    <t>A10148</t>
  </si>
  <si>
    <t>A10149</t>
  </si>
  <si>
    <t>A10150</t>
  </si>
  <si>
    <t>A10151</t>
  </si>
  <si>
    <t>A10152</t>
  </si>
  <si>
    <t>A10153</t>
  </si>
  <si>
    <t>A10154</t>
  </si>
  <si>
    <t>A10155</t>
  </si>
  <si>
    <t>A10156</t>
  </si>
  <si>
    <t>A10157</t>
  </si>
  <si>
    <t>A10158</t>
  </si>
  <si>
    <t>A10159</t>
  </si>
  <si>
    <t>A10160</t>
  </si>
  <si>
    <t>A10161</t>
  </si>
  <si>
    <t>A10162</t>
  </si>
  <si>
    <t>A10163</t>
  </si>
  <si>
    <t>A10164</t>
  </si>
  <si>
    <t>A10165</t>
  </si>
  <si>
    <t>A10166</t>
  </si>
  <si>
    <t>A10167</t>
  </si>
  <si>
    <t>A10168</t>
  </si>
  <si>
    <t>A10169</t>
  </si>
  <si>
    <t>A10170</t>
  </si>
  <si>
    <t>A10171</t>
  </si>
  <si>
    <t>A10172</t>
  </si>
  <si>
    <t>A10173</t>
  </si>
  <si>
    <t>A10174</t>
  </si>
  <si>
    <t>A10175</t>
  </si>
  <si>
    <t>A10176</t>
  </si>
  <si>
    <t>A10177</t>
  </si>
  <si>
    <t>A10178</t>
  </si>
  <si>
    <t>A10179</t>
  </si>
  <si>
    <t>A10180</t>
  </si>
  <si>
    <t>A10181</t>
  </si>
  <si>
    <t>A10182</t>
  </si>
  <si>
    <t>A10183</t>
  </si>
  <si>
    <t>A10184</t>
  </si>
  <si>
    <t>A10185</t>
  </si>
  <si>
    <t>A10186</t>
  </si>
  <si>
    <t>A10187</t>
  </si>
  <si>
    <t>A10188</t>
  </si>
  <si>
    <t>A10189</t>
  </si>
  <si>
    <t>A10190</t>
  </si>
  <si>
    <t>A10191</t>
  </si>
  <si>
    <t>A10192</t>
  </si>
  <si>
    <t>A10193</t>
  </si>
  <si>
    <t>A10194</t>
  </si>
  <si>
    <t>A10195</t>
  </si>
  <si>
    <t>A10196</t>
  </si>
  <si>
    <t>A10197</t>
  </si>
  <si>
    <t>A10198</t>
  </si>
  <si>
    <t>A10199</t>
  </si>
  <si>
    <t>A10200</t>
  </si>
  <si>
    <t>A10201</t>
  </si>
  <si>
    <t>A10202</t>
  </si>
  <si>
    <t>A10203</t>
  </si>
  <si>
    <t>A10204</t>
  </si>
  <si>
    <t>A10205</t>
  </si>
  <si>
    <t>A10206</t>
  </si>
  <si>
    <t>A10207</t>
  </si>
  <si>
    <t>A10208</t>
  </si>
  <si>
    <t>A10209</t>
  </si>
  <si>
    <t>A10210</t>
  </si>
  <si>
    <t>A10211</t>
  </si>
  <si>
    <t>A10212</t>
  </si>
  <si>
    <t>A10213</t>
  </si>
  <si>
    <t>A10214</t>
  </si>
  <si>
    <t>A10215</t>
  </si>
  <si>
    <t>A10216</t>
  </si>
  <si>
    <t>A10217</t>
  </si>
  <si>
    <t>A10218</t>
  </si>
  <si>
    <t>A10219</t>
  </si>
  <si>
    <t>A10220</t>
  </si>
  <si>
    <t>A10221</t>
  </si>
  <si>
    <t>A10222</t>
  </si>
  <si>
    <t>A10223</t>
  </si>
  <si>
    <t>A10224</t>
  </si>
  <si>
    <t>A10225</t>
  </si>
  <si>
    <t>A10226</t>
  </si>
  <si>
    <t>A10227</t>
  </si>
  <si>
    <t>A10228</t>
  </si>
  <si>
    <t>A10229</t>
  </si>
  <si>
    <t>A10230</t>
  </si>
  <si>
    <t>A10231</t>
  </si>
  <si>
    <t>A10232</t>
  </si>
  <si>
    <t>A10233</t>
  </si>
  <si>
    <t>A10234</t>
  </si>
  <si>
    <t>A10235</t>
  </si>
  <si>
    <t>A10236</t>
  </si>
  <si>
    <t>A10237</t>
  </si>
  <si>
    <t>A10238</t>
  </si>
  <si>
    <t>A10239</t>
  </si>
  <si>
    <t>A10240</t>
  </si>
  <si>
    <t>A10241</t>
  </si>
  <si>
    <t>A10242</t>
  </si>
  <si>
    <t>A10243</t>
  </si>
  <si>
    <t>A10244</t>
  </si>
  <si>
    <t>A10245</t>
  </si>
  <si>
    <t>A10246</t>
  </si>
  <si>
    <t>A10247</t>
  </si>
  <si>
    <t>A10248</t>
  </si>
  <si>
    <t>A10249</t>
  </si>
  <si>
    <t>A10250</t>
  </si>
  <si>
    <t>A10251</t>
  </si>
  <si>
    <t>A10252</t>
  </si>
  <si>
    <t>A10253</t>
  </si>
  <si>
    <t>A10254</t>
  </si>
  <si>
    <t>A10255</t>
  </si>
  <si>
    <t>A10256</t>
  </si>
  <si>
    <t>A10257</t>
  </si>
  <si>
    <t>A10258</t>
  </si>
  <si>
    <t>A10259</t>
  </si>
  <si>
    <t>A10260</t>
  </si>
  <si>
    <t>A10261</t>
  </si>
  <si>
    <t>A10262</t>
  </si>
  <si>
    <t>A10263</t>
  </si>
  <si>
    <t>A10264</t>
  </si>
  <si>
    <t>A10265</t>
  </si>
  <si>
    <t>A10266</t>
  </si>
  <si>
    <t>A10267</t>
  </si>
  <si>
    <t>A10268</t>
  </si>
  <si>
    <t>A10269</t>
  </si>
  <si>
    <t>A10270</t>
  </si>
  <si>
    <t>A10271</t>
  </si>
  <si>
    <t>A10272</t>
  </si>
  <si>
    <t>A10273</t>
  </si>
  <si>
    <t>A10274</t>
  </si>
  <si>
    <t>A10275</t>
  </si>
  <si>
    <t>A10276</t>
  </si>
  <si>
    <t>A10277</t>
  </si>
  <si>
    <t>A10278</t>
  </si>
  <si>
    <t>A10279</t>
  </si>
  <si>
    <t>A10280</t>
  </si>
  <si>
    <t>A10281</t>
  </si>
  <si>
    <t>A10282</t>
  </si>
  <si>
    <t>A10283</t>
  </si>
  <si>
    <t>A10284</t>
  </si>
  <si>
    <t>A10285</t>
  </si>
  <si>
    <t>A10286</t>
  </si>
  <si>
    <t>A10287</t>
  </si>
  <si>
    <t>A10288</t>
  </si>
  <si>
    <t>A10289</t>
  </si>
  <si>
    <t>A10290</t>
  </si>
  <si>
    <t>A10291</t>
  </si>
  <si>
    <t>A10292</t>
  </si>
  <si>
    <t>A10293</t>
  </si>
  <si>
    <t>A10294</t>
  </si>
  <si>
    <t>A10295</t>
  </si>
  <si>
    <t>A10296</t>
  </si>
  <si>
    <t>A10297</t>
  </si>
  <si>
    <t>A10298</t>
  </si>
  <si>
    <t>A10299</t>
  </si>
  <si>
    <t>A10300</t>
  </si>
  <si>
    <t>6/31/2026</t>
  </si>
  <si>
    <t>A10301</t>
  </si>
  <si>
    <t>A10302</t>
  </si>
  <si>
    <t>A10303</t>
  </si>
  <si>
    <t>A10304</t>
  </si>
  <si>
    <t>A10305</t>
  </si>
  <si>
    <t>A10306</t>
  </si>
  <si>
    <t>A10307</t>
  </si>
  <si>
    <t>A10308</t>
  </si>
  <si>
    <t>A10309</t>
  </si>
  <si>
    <t>A10310</t>
  </si>
  <si>
    <t>A10311</t>
  </si>
  <si>
    <t>A10312</t>
  </si>
  <si>
    <t>A10313</t>
  </si>
  <si>
    <t>A10314</t>
  </si>
  <si>
    <t>A10315</t>
  </si>
  <si>
    <t>A10316</t>
  </si>
  <si>
    <t>A10317</t>
  </si>
  <si>
    <t>A10318</t>
  </si>
  <si>
    <t>A10319</t>
  </si>
  <si>
    <t>A10320</t>
  </si>
  <si>
    <t>A10321</t>
  </si>
  <si>
    <t>A10322</t>
  </si>
  <si>
    <t>A10323</t>
  </si>
  <si>
    <t>A10324</t>
  </si>
  <si>
    <t>A10325</t>
  </si>
  <si>
    <t>A10326</t>
  </si>
  <si>
    <t>A10327</t>
  </si>
  <si>
    <t>A10328</t>
  </si>
  <si>
    <t>A10329</t>
  </si>
  <si>
    <t>A10330</t>
  </si>
  <si>
    <t>A10331</t>
  </si>
  <si>
    <t>A10332</t>
  </si>
  <si>
    <t>A10333</t>
  </si>
  <si>
    <t>A10334</t>
  </si>
  <si>
    <t>A10335</t>
  </si>
  <si>
    <t>A10336</t>
  </si>
  <si>
    <t>A10337</t>
  </si>
  <si>
    <t>A10338</t>
  </si>
  <si>
    <t>A10339</t>
  </si>
  <si>
    <t>A10340</t>
  </si>
  <si>
    <t>A10341</t>
  </si>
  <si>
    <t>A10342</t>
  </si>
  <si>
    <t>A10343</t>
  </si>
  <si>
    <t>A10344</t>
  </si>
  <si>
    <t>A10345</t>
  </si>
  <si>
    <t>A10346</t>
  </si>
  <si>
    <t>A10347</t>
  </si>
  <si>
    <t>A10348</t>
  </si>
  <si>
    <t>A10349</t>
  </si>
  <si>
    <t>A10350</t>
  </si>
  <si>
    <t>A10351</t>
  </si>
  <si>
    <t>A10352</t>
  </si>
  <si>
    <t>A10353</t>
  </si>
  <si>
    <t>A10354</t>
  </si>
  <si>
    <t>A10355</t>
  </si>
  <si>
    <t>A10356</t>
  </si>
  <si>
    <t>A10357</t>
  </si>
  <si>
    <t>A10358</t>
  </si>
  <si>
    <t>A10359</t>
  </si>
  <si>
    <t>A10360</t>
  </si>
  <si>
    <t>A10361</t>
  </si>
  <si>
    <t>A10362</t>
  </si>
  <si>
    <t>A10363</t>
  </si>
  <si>
    <t>A10364</t>
  </si>
  <si>
    <t>A10365</t>
  </si>
  <si>
    <t>A10366</t>
  </si>
  <si>
    <t>A10367</t>
  </si>
  <si>
    <t>A10368</t>
  </si>
  <si>
    <t>A10369</t>
  </si>
  <si>
    <t>A10370</t>
  </si>
  <si>
    <t>A10371</t>
  </si>
  <si>
    <t>A10372</t>
  </si>
  <si>
    <t>A10373</t>
  </si>
  <si>
    <t>A10374</t>
  </si>
  <si>
    <t>A10375</t>
  </si>
  <si>
    <t>A10376</t>
  </si>
  <si>
    <t>A10377</t>
  </si>
  <si>
    <t>A10378</t>
  </si>
  <si>
    <t>A10379</t>
  </si>
  <si>
    <t>A10380</t>
  </si>
  <si>
    <t>A10381</t>
  </si>
  <si>
    <t>A10382</t>
  </si>
  <si>
    <t>A10383</t>
  </si>
  <si>
    <t>A10384</t>
  </si>
  <si>
    <t>A10385</t>
  </si>
  <si>
    <t>A10386</t>
  </si>
  <si>
    <t>A10387</t>
  </si>
  <si>
    <t>A10388</t>
  </si>
  <si>
    <t>A10389</t>
  </si>
  <si>
    <t>A10390</t>
  </si>
  <si>
    <t>A10391</t>
  </si>
  <si>
    <t>A10392</t>
  </si>
  <si>
    <t>A10393</t>
  </si>
  <si>
    <t>A10394</t>
  </si>
  <si>
    <t>A10395</t>
  </si>
  <si>
    <t>A10396</t>
  </si>
  <si>
    <t>A10397</t>
  </si>
  <si>
    <t>A10398</t>
  </si>
  <si>
    <t>A10399</t>
  </si>
  <si>
    <t>A10400</t>
  </si>
  <si>
    <t>A10401</t>
  </si>
  <si>
    <t>A10402</t>
  </si>
  <si>
    <t>A10403</t>
  </si>
  <si>
    <t>A10404</t>
  </si>
  <si>
    <t>A10405</t>
  </si>
  <si>
    <t>A10406</t>
  </si>
  <si>
    <t>A10407</t>
  </si>
  <si>
    <t>A10408</t>
  </si>
  <si>
    <t>A10409</t>
  </si>
  <si>
    <t>A10410</t>
  </si>
  <si>
    <t>A10411</t>
  </si>
  <si>
    <t>A10412</t>
  </si>
  <si>
    <t>A10413</t>
  </si>
  <si>
    <t>A10414</t>
  </si>
  <si>
    <t>A10415</t>
  </si>
  <si>
    <t>A10416</t>
  </si>
  <si>
    <t>A10417</t>
  </si>
  <si>
    <t>A10418</t>
  </si>
  <si>
    <t>A10419</t>
  </si>
  <si>
    <t>A10420</t>
  </si>
  <si>
    <t>A10421</t>
  </si>
  <si>
    <t>A10422</t>
  </si>
  <si>
    <t>A10423</t>
  </si>
  <si>
    <t>A10424</t>
  </si>
  <si>
    <t>A10425</t>
  </si>
  <si>
    <t>A10426</t>
  </si>
  <si>
    <t>A10427</t>
  </si>
  <si>
    <t>A10428</t>
  </si>
  <si>
    <t>A10429</t>
  </si>
  <si>
    <t>A10430</t>
  </si>
  <si>
    <t>A10431</t>
  </si>
  <si>
    <t>A10432</t>
  </si>
  <si>
    <t>A10433</t>
  </si>
  <si>
    <t>A10434</t>
  </si>
  <si>
    <t>A10435</t>
  </si>
  <si>
    <t>A10436</t>
  </si>
  <si>
    <t>A10437</t>
  </si>
  <si>
    <t>A10438</t>
  </si>
  <si>
    <t>A10439</t>
  </si>
  <si>
    <t>A10440</t>
  </si>
  <si>
    <t>A10441</t>
  </si>
  <si>
    <t>A10442</t>
  </si>
  <si>
    <t>A10443</t>
  </si>
  <si>
    <t>A10444</t>
  </si>
  <si>
    <t>A10445</t>
  </si>
  <si>
    <t>A10446</t>
  </si>
  <si>
    <t>A10447</t>
  </si>
  <si>
    <t>A10448</t>
  </si>
  <si>
    <t>A10449</t>
  </si>
  <si>
    <t>A10450</t>
  </si>
  <si>
    <t>A10451</t>
  </si>
  <si>
    <t>A10452</t>
  </si>
  <si>
    <t>A10453</t>
  </si>
  <si>
    <t>A10454</t>
  </si>
  <si>
    <t>A10455</t>
  </si>
  <si>
    <t>A10456</t>
  </si>
  <si>
    <t>A10457</t>
  </si>
  <si>
    <t>A10458</t>
  </si>
  <si>
    <t>A10459</t>
  </si>
  <si>
    <t>A10460</t>
  </si>
  <si>
    <t>A10461</t>
  </si>
  <si>
    <t>A10462</t>
  </si>
  <si>
    <t>A10463</t>
  </si>
  <si>
    <t>A10464</t>
  </si>
  <si>
    <t>A10465</t>
  </si>
  <si>
    <t>A10466</t>
  </si>
  <si>
    <t>A10467</t>
  </si>
  <si>
    <t>A10468</t>
  </si>
  <si>
    <t>A10469</t>
  </si>
  <si>
    <t>A10470</t>
  </si>
  <si>
    <t>A10471</t>
  </si>
  <si>
    <t>A10472</t>
  </si>
  <si>
    <t>A10473</t>
  </si>
  <si>
    <t>A10474</t>
  </si>
  <si>
    <t>A10475</t>
  </si>
  <si>
    <t>A10476</t>
  </si>
  <si>
    <t>A10477</t>
  </si>
  <si>
    <t>A10478</t>
  </si>
  <si>
    <t>A10479</t>
  </si>
  <si>
    <t>A10480</t>
  </si>
  <si>
    <t>A10481</t>
  </si>
  <si>
    <t>A10482</t>
  </si>
  <si>
    <t>A10483</t>
  </si>
  <si>
    <t>A10484</t>
  </si>
  <si>
    <t>A10485</t>
  </si>
  <si>
    <t>A10486</t>
  </si>
  <si>
    <t>A10487</t>
  </si>
  <si>
    <t>A10488</t>
  </si>
  <si>
    <t>A10489</t>
  </si>
  <si>
    <t>A10490</t>
  </si>
  <si>
    <t>A10491</t>
  </si>
  <si>
    <t>A10492</t>
  </si>
  <si>
    <t>A10493</t>
  </si>
  <si>
    <t>A10494</t>
  </si>
  <si>
    <t>A10495</t>
  </si>
  <si>
    <t>A10496</t>
  </si>
  <si>
    <t>A10497</t>
  </si>
  <si>
    <t>A10498</t>
  </si>
  <si>
    <t>A10499</t>
  </si>
  <si>
    <t>A10500</t>
  </si>
  <si>
    <t>Annual Premium</t>
  </si>
  <si>
    <t>Use the previous sheet labeled "Dataset" in your formulas to solve the following problems.</t>
  </si>
  <si>
    <t>Blue Ridge Casualty Policy Dataset - Auto Insurance</t>
  </si>
  <si>
    <t>Blue Ridge Casualty wants the actuarial team to create a tool within an Excel Workbook that can allow non-actuary-staff to easily obtain the (1) expiry date, (2) annual premium and (3) coverage type from the policy ID.</t>
  </si>
  <si>
    <t>Blue Ridge Casualty's supervisor recently found that there was an issue with the policy ID A10093.</t>
  </si>
  <si>
    <t>(Use ID A10265 &amp; A11383 to check)</t>
  </si>
  <si>
    <t>Coverage Type:</t>
  </si>
  <si>
    <t>Annual Premium:</t>
  </si>
  <si>
    <t>&lt;50</t>
  </si>
  <si>
    <t>Claim Filed in Last 5 Yrs</t>
  </si>
  <si>
    <t>Blue Ridge Casualty wants to know the number of policyholders with a comprehensive coverage type in the South, as a proportion of policyholders in the South.</t>
  </si>
  <si>
    <t>Total number of policyholders in the:</t>
  </si>
  <si>
    <t>• INDEX &amp; MATCH Functions</t>
  </si>
  <si>
    <t>• Keyboard Shortcuts</t>
  </si>
  <si>
    <t>• Cell Reference</t>
  </si>
  <si>
    <t>Given Year:</t>
  </si>
  <si>
    <t>Given Policy ID:</t>
  </si>
  <si>
    <t>Column to Find:</t>
  </si>
  <si>
    <t>Blue Ridge Casualty is interested in knowing the total amount of annual premium collected in the Midwest from those under the age of 50 who have filed a claim in the last five years.</t>
  </si>
  <si>
    <t>When copied across multiple cells, they change based on the relative positions of rows and columns. For example, if you copy the formula =B4*5 from row 4 to row 5, the formula will become =B5*5.</t>
  </si>
  <si>
    <t>Tip for Operators:</t>
  </si>
  <si>
    <t>Greater than or equal to</t>
  </si>
  <si>
    <t>Greater than</t>
  </si>
  <si>
    <t>Less than</t>
  </si>
  <si>
    <t>Less than or equal to</t>
  </si>
  <si>
    <t>&gt;</t>
  </si>
  <si>
    <t>&lt;</t>
  </si>
  <si>
    <t>&gt;=</t>
  </si>
  <si>
    <t>&lt;=</t>
  </si>
  <si>
    <t>Not equal to</t>
  </si>
  <si>
    <t>Equal to</t>
  </si>
  <si>
    <t>=</t>
  </si>
  <si>
    <t>&lt;&gt;</t>
  </si>
  <si>
    <t>Meaning</t>
  </si>
  <si>
    <t>Operator</t>
  </si>
  <si>
    <t>Look up a given value and extract corresponding information</t>
  </si>
  <si>
    <t>Imagine you are an actuary at an auto insurance company. The table below outlines the cumulative paid losses (in thousands) from various states for several accident years developed through 12-72 months</t>
  </si>
  <si>
    <t>Your insurance company wants to know the cumulative paid loss (in thousands) after 72 months of development for the accident year 2013.</t>
  </si>
  <si>
    <t>Then use the found state to find the cumulative paid loss after 24 months of development.</t>
  </si>
  <si>
    <r>
      <t xml:space="preserve">To do this, use a </t>
    </r>
    <r>
      <rPr>
        <b/>
        <sz val="11"/>
        <color theme="1"/>
        <rFont val="Calibri"/>
        <family val="2"/>
        <scheme val="minor"/>
      </rPr>
      <t>nested XLOOKUP</t>
    </r>
    <r>
      <rPr>
        <sz val="11"/>
        <color theme="1"/>
        <rFont val="Calibri"/>
        <family val="2"/>
        <scheme val="minor"/>
      </rPr>
      <t xml:space="preserve"> function to confirm the year's cumulative paid losses after 48 development months.</t>
    </r>
  </si>
  <si>
    <t>As Blue Ridge Casualty's Actuarial Team, you need to find out the annual premium of the policyholder to ensure that they are being charged the correct premium amount.</t>
  </si>
  <si>
    <t>Age Range</t>
  </si>
  <si>
    <t>Blue Ridge Casualty wants to know the driver's age for policy ID A10424 (using INDEX and MATCH). (Hint: Use the exact column name from the table in your "column to find" answer box.)</t>
  </si>
  <si>
    <t>Condition</t>
  </si>
  <si>
    <r>
      <t>Extra Practice:</t>
    </r>
    <r>
      <rPr>
        <sz val="11"/>
        <color theme="1"/>
        <rFont val="Calibri"/>
        <family val="2"/>
        <scheme val="minor"/>
      </rPr>
      <t xml:space="preserve"> Round the sum of the last 3 values to three decimals.</t>
    </r>
  </si>
  <si>
    <r>
      <t xml:space="preserve">How many homes with a </t>
    </r>
    <r>
      <rPr>
        <sz val="11"/>
        <color rgb="FF0070C0"/>
        <rFont val="Calibri"/>
        <family val="2"/>
        <scheme val="minor"/>
      </rPr>
      <t>roof age</t>
    </r>
    <r>
      <rPr>
        <sz val="11"/>
        <color theme="1"/>
        <rFont val="Calibri"/>
        <family val="2"/>
        <scheme val="minor"/>
      </rPr>
      <t xml:space="preserve"> of 6-10 years in </t>
    </r>
    <r>
      <rPr>
        <sz val="11"/>
        <color rgb="FFFF0000"/>
        <rFont val="Calibri"/>
        <family val="2"/>
        <scheme val="minor"/>
      </rPr>
      <t>North Carolina</t>
    </r>
    <r>
      <rPr>
        <sz val="11"/>
        <color theme="1"/>
        <rFont val="Calibri"/>
        <family val="2"/>
        <scheme val="minor"/>
      </rPr>
      <t xml:space="preserve"> filed claims?</t>
    </r>
  </si>
  <si>
    <r>
      <t xml:space="preserve">What is the column number for claims filed in </t>
    </r>
    <r>
      <rPr>
        <sz val="11"/>
        <color rgb="FFFF0000"/>
        <rFont val="Calibri"/>
        <family val="2"/>
        <scheme val="minor"/>
      </rPr>
      <t>Louisiana</t>
    </r>
    <r>
      <rPr>
        <sz val="11"/>
        <color theme="1"/>
        <rFont val="Calibri"/>
        <family val="2"/>
        <scheme val="minor"/>
      </rPr>
      <t>?</t>
    </r>
  </si>
  <si>
    <r>
      <t xml:space="preserve">Practice: </t>
    </r>
    <r>
      <rPr>
        <sz val="11"/>
        <color theme="1"/>
        <rFont val="Calibri"/>
        <family val="2"/>
        <scheme val="minor"/>
      </rPr>
      <t>What is the sum of incurred loss amounts of closed claims caused by floods with an incurred loss amount of greater than $400,000.</t>
    </r>
  </si>
  <si>
    <t>=XLOOKUP(B44, C23:C32, B23:B32, "No Data")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</si>
</sst>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&quot;$&quot;#,##0"/>
    <numFmt numFmtId="166" formatCode="_(&quot;$&quot;* #,##0.0000_);_(&quot;$&quot;* \(#,##0.0000\);_(&quot;$&quot;* &quot;-&quot;??_);_(@_)"/>
    <numFmt numFmtId="167" formatCode="_(* #,##0_);_(* \(#,##0\);_(* &quot;-&quot;??_);_(@_)"/>
  </numFmts>
  <fonts count="3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202124"/>
      <name val="Roboto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2"/>
      <color theme="1"/>
      <name val="Calibri"/>
      <family val="2"/>
      <scheme val="minor"/>
    </font>
    <font>
      <sz val="11"/>
      <color rgb="FF7030A0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D9E1F2"/>
        <bgColor indexed="64"/>
      </patternFill>
    </fill>
  </fills>
  <borders count="97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 style="thin">
        <color theme="1"/>
      </left>
      <right/>
      <top/>
      <bottom/>
      <diagonal/>
    </border>
    <border>
      <left style="medium">
        <color theme="1"/>
      </left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thin">
        <color indexed="64"/>
      </left>
      <right style="medium">
        <color theme="1"/>
      </right>
      <top/>
      <bottom/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theme="4"/>
      </top>
      <bottom/>
      <diagonal/>
    </border>
    <border>
      <left style="thin">
        <color indexed="64"/>
      </left>
      <right style="thin">
        <color theme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4"/>
      </bottom>
      <diagonal/>
    </border>
    <border>
      <left/>
      <right/>
      <top style="medium">
        <color indexed="64"/>
      </top>
      <bottom style="medium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theme="4"/>
      </bottom>
      <diagonal/>
    </border>
    <border>
      <left style="medium">
        <color indexed="64"/>
      </left>
      <right/>
      <top style="medium">
        <color theme="4"/>
      </top>
      <bottom/>
      <diagonal/>
    </border>
    <border>
      <left/>
      <right style="thin">
        <color indexed="64"/>
      </right>
      <top/>
      <bottom style="medium">
        <color theme="1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theme="4" tint="0.39997558519241921"/>
      </top>
      <bottom style="medium">
        <color indexed="64"/>
      </bottom>
      <diagonal/>
    </border>
    <border>
      <left/>
      <right style="medium">
        <color indexed="64"/>
      </right>
      <top style="thin">
        <color theme="4" tint="0.39997558519241921"/>
      </top>
      <bottom style="medium">
        <color indexed="64"/>
      </bottom>
      <diagonal/>
    </border>
    <border>
      <left/>
      <right/>
      <top style="thin">
        <color theme="4" tint="0.39997558519241921"/>
      </top>
      <bottom style="medium">
        <color indexed="64"/>
      </bottom>
      <diagonal/>
    </border>
    <border>
      <left style="medium">
        <color indexed="64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medium">
        <color indexed="64"/>
      </right>
      <top style="thin">
        <color theme="4" tint="0.3999755851924192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309">
    <xf numFmtId="0" fontId="0" fillId="0" borderId="0" xfId="0"/>
    <xf numFmtId="0" fontId="2" fillId="0" borderId="34" xfId="0" applyFont="1" applyBorder="1" applyAlignment="1">
      <alignment vertical="top"/>
    </xf>
    <xf numFmtId="0" fontId="2" fillId="2" borderId="38" xfId="0" applyFont="1" applyFill="1" applyBorder="1" applyAlignment="1">
      <alignment vertical="top"/>
    </xf>
    <xf numFmtId="0" fontId="2" fillId="0" borderId="38" xfId="0" applyFont="1" applyBorder="1" applyAlignment="1">
      <alignment vertical="top"/>
    </xf>
    <xf numFmtId="0" fontId="2" fillId="0" borderId="43" xfId="0" applyFont="1" applyBorder="1" applyAlignment="1">
      <alignment vertical="top"/>
    </xf>
    <xf numFmtId="0" fontId="10" fillId="0" borderId="0" xfId="0" applyFont="1"/>
    <xf numFmtId="0" fontId="11" fillId="0" borderId="0" xfId="0" applyFont="1"/>
    <xf numFmtId="0" fontId="2" fillId="0" borderId="0" xfId="0" applyFont="1"/>
    <xf numFmtId="0" fontId="13" fillId="0" borderId="48" xfId="0" applyFont="1" applyBorder="1" applyAlignment="1">
      <alignment horizontal="center"/>
    </xf>
    <xf numFmtId="0" fontId="13" fillId="0" borderId="49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4" fillId="0" borderId="13" xfId="0" applyFont="1" applyBorder="1"/>
    <xf numFmtId="0" fontId="14" fillId="0" borderId="22" xfId="0" applyFont="1" applyBorder="1"/>
    <xf numFmtId="0" fontId="14" fillId="0" borderId="21" xfId="0" applyFont="1" applyBorder="1"/>
    <xf numFmtId="0" fontId="5" fillId="0" borderId="37" xfId="0" applyFont="1" applyBorder="1"/>
    <xf numFmtId="0" fontId="0" fillId="0" borderId="30" xfId="0" applyBorder="1"/>
    <xf numFmtId="0" fontId="0" fillId="0" borderId="36" xfId="0" applyBorder="1"/>
    <xf numFmtId="0" fontId="0" fillId="0" borderId="36" xfId="0" applyBorder="1" applyAlignment="1">
      <alignment horizontal="left"/>
    </xf>
    <xf numFmtId="0" fontId="2" fillId="0" borderId="32" xfId="0" applyFont="1" applyBorder="1"/>
    <xf numFmtId="0" fontId="0" fillId="0" borderId="25" xfId="0" applyBorder="1"/>
    <xf numFmtId="0" fontId="0" fillId="0" borderId="25" xfId="0" applyBorder="1" applyAlignment="1">
      <alignment horizontal="left"/>
    </xf>
    <xf numFmtId="0" fontId="0" fillId="7" borderId="25" xfId="0" applyFill="1" applyBorder="1" applyAlignment="1">
      <alignment horizontal="left"/>
    </xf>
    <xf numFmtId="0" fontId="2" fillId="0" borderId="31" xfId="0" applyFont="1" applyBorder="1"/>
    <xf numFmtId="0" fontId="0" fillId="0" borderId="24" xfId="0" applyBorder="1"/>
    <xf numFmtId="0" fontId="0" fillId="0" borderId="23" xfId="0" applyBorder="1"/>
    <xf numFmtId="2" fontId="0" fillId="0" borderId="0" xfId="0" applyNumberFormat="1"/>
    <xf numFmtId="164" fontId="0" fillId="0" borderId="0" xfId="0" applyNumberFormat="1"/>
    <xf numFmtId="14" fontId="0" fillId="0" borderId="0" xfId="0" applyNumberFormat="1"/>
    <xf numFmtId="0" fontId="17" fillId="0" borderId="0" xfId="0" applyFont="1"/>
    <xf numFmtId="1" fontId="0" fillId="0" borderId="0" xfId="0" applyNumberFormat="1"/>
    <xf numFmtId="165" fontId="0" fillId="0" borderId="0" xfId="0" applyNumberFormat="1"/>
    <xf numFmtId="0" fontId="18" fillId="0" borderId="0" xfId="0" applyFont="1" applyAlignment="1">
      <alignment wrapText="1"/>
    </xf>
    <xf numFmtId="14" fontId="19" fillId="0" borderId="0" xfId="0" applyNumberFormat="1" applyFont="1"/>
    <xf numFmtId="165" fontId="18" fillId="0" borderId="0" xfId="4" applyNumberFormat="1" applyFont="1" applyFill="1" applyBorder="1" applyAlignment="1">
      <alignment horizontal="right" wrapText="1"/>
    </xf>
    <xf numFmtId="0" fontId="20" fillId="0" borderId="0" xfId="0" applyFont="1"/>
    <xf numFmtId="0" fontId="11" fillId="0" borderId="0" xfId="0" applyFont="1" applyAlignment="1">
      <alignment horizontal="center"/>
    </xf>
    <xf numFmtId="0" fontId="0" fillId="7" borderId="0" xfId="0" applyFill="1"/>
    <xf numFmtId="0" fontId="3" fillId="0" borderId="24" xfId="0" applyFont="1" applyBorder="1" applyAlignment="1">
      <alignment horizontal="left"/>
    </xf>
    <xf numFmtId="0" fontId="3" fillId="0" borderId="23" xfId="0" quotePrefix="1" applyFont="1" applyBorder="1" applyAlignment="1">
      <alignment horizontal="left"/>
    </xf>
    <xf numFmtId="0" fontId="2" fillId="0" borderId="37" xfId="0" applyFont="1" applyBorder="1"/>
    <xf numFmtId="0" fontId="2" fillId="0" borderId="70" xfId="1" applyFont="1" applyBorder="1"/>
    <xf numFmtId="0" fontId="2" fillId="0" borderId="30" xfId="1" applyFont="1" applyBorder="1"/>
    <xf numFmtId="0" fontId="2" fillId="0" borderId="66" xfId="1" applyFont="1" applyBorder="1" applyAlignment="1">
      <alignment horizontal="left"/>
    </xf>
    <xf numFmtId="0" fontId="2" fillId="0" borderId="67" xfId="1" applyFont="1" applyBorder="1" applyAlignment="1">
      <alignment horizontal="left"/>
    </xf>
    <xf numFmtId="0" fontId="2" fillId="0" borderId="72" xfId="1" applyFont="1" applyBorder="1"/>
    <xf numFmtId="0" fontId="0" fillId="0" borderId="69" xfId="0" applyBorder="1"/>
    <xf numFmtId="0" fontId="0" fillId="0" borderId="63" xfId="0" applyBorder="1"/>
    <xf numFmtId="0" fontId="0" fillId="0" borderId="17" xfId="1" quotePrefix="1" applyFont="1" applyBorder="1" applyAlignment="1">
      <alignment horizontal="left"/>
    </xf>
    <xf numFmtId="0" fontId="0" fillId="0" borderId="73" xfId="1" applyFont="1" applyBorder="1"/>
    <xf numFmtId="0" fontId="0" fillId="0" borderId="32" xfId="0" applyBorder="1"/>
    <xf numFmtId="0" fontId="0" fillId="0" borderId="15" xfId="1" quotePrefix="1" applyFont="1" applyBorder="1" applyAlignment="1">
      <alignment horizontal="left"/>
    </xf>
    <xf numFmtId="0" fontId="0" fillId="0" borderId="0" xfId="1" quotePrefix="1" applyFont="1" applyAlignment="1">
      <alignment horizontal="left"/>
    </xf>
    <xf numFmtId="0" fontId="0" fillId="0" borderId="31" xfId="0" applyBorder="1"/>
    <xf numFmtId="0" fontId="0" fillId="0" borderId="24" xfId="1" applyFont="1" applyBorder="1"/>
    <xf numFmtId="0" fontId="0" fillId="0" borderId="68" xfId="1" applyFont="1" applyBorder="1" applyAlignment="1">
      <alignment horizontal="center"/>
    </xf>
    <xf numFmtId="0" fontId="0" fillId="0" borderId="24" xfId="1" applyFont="1" applyBorder="1" applyAlignment="1">
      <alignment horizontal="center"/>
    </xf>
    <xf numFmtId="0" fontId="0" fillId="0" borderId="74" xfId="1" applyFont="1" applyBorder="1"/>
    <xf numFmtId="0" fontId="0" fillId="6" borderId="13" xfId="1" applyFont="1" applyFill="1" applyBorder="1"/>
    <xf numFmtId="0" fontId="2" fillId="0" borderId="20" xfId="1" applyFont="1" applyBorder="1"/>
    <xf numFmtId="0" fontId="2" fillId="0" borderId="11" xfId="1" applyFont="1" applyBorder="1"/>
    <xf numFmtId="0" fontId="2" fillId="0" borderId="75" xfId="1" applyFont="1" applyBorder="1"/>
    <xf numFmtId="0" fontId="0" fillId="0" borderId="76" xfId="1" applyFont="1" applyBorder="1"/>
    <xf numFmtId="0" fontId="0" fillId="0" borderId="8" xfId="1" applyFont="1" applyBorder="1"/>
    <xf numFmtId="0" fontId="0" fillId="0" borderId="77" xfId="1" applyFont="1" applyBorder="1"/>
    <xf numFmtId="0" fontId="0" fillId="0" borderId="0" xfId="0" applyAlignment="1">
      <alignment horizontal="center"/>
    </xf>
    <xf numFmtId="0" fontId="0" fillId="0" borderId="3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60" xfId="0" applyBorder="1" applyAlignment="1">
      <alignment horizontal="left"/>
    </xf>
    <xf numFmtId="0" fontId="0" fillId="0" borderId="26" xfId="0" quotePrefix="1" applyBorder="1" applyAlignment="1">
      <alignment horizontal="left"/>
    </xf>
    <xf numFmtId="0" fontId="0" fillId="0" borderId="0" xfId="0" quotePrefix="1" applyAlignment="1">
      <alignment horizontal="left"/>
    </xf>
    <xf numFmtId="0" fontId="0" fillId="6" borderId="26" xfId="1" applyFont="1" applyFill="1" applyBorder="1"/>
    <xf numFmtId="0" fontId="0" fillId="7" borderId="26" xfId="0" applyFill="1" applyBorder="1" applyAlignment="1">
      <alignment horizontal="left"/>
    </xf>
    <xf numFmtId="0" fontId="0" fillId="7" borderId="25" xfId="0" applyFill="1" applyBorder="1"/>
    <xf numFmtId="0" fontId="0" fillId="0" borderId="26" xfId="0" applyBorder="1" applyAlignment="1">
      <alignment horizontal="left"/>
    </xf>
    <xf numFmtId="0" fontId="0" fillId="6" borderId="61" xfId="1" applyFont="1" applyFill="1" applyBorder="1"/>
    <xf numFmtId="0" fontId="0" fillId="0" borderId="0" xfId="0" applyAlignment="1">
      <alignment horizontal="left"/>
    </xf>
    <xf numFmtId="0" fontId="0" fillId="7" borderId="32" xfId="0" applyFill="1" applyBorder="1"/>
    <xf numFmtId="0" fontId="5" fillId="0" borderId="0" xfId="0" applyFont="1"/>
    <xf numFmtId="0" fontId="0" fillId="7" borderId="51" xfId="0" applyFill="1" applyBorder="1"/>
    <xf numFmtId="0" fontId="0" fillId="0" borderId="51" xfId="0" applyBorder="1"/>
    <xf numFmtId="0" fontId="2" fillId="0" borderId="2" xfId="1" applyFont="1" applyBorder="1"/>
    <xf numFmtId="0" fontId="2" fillId="0" borderId="3" xfId="1" applyFont="1" applyBorder="1"/>
    <xf numFmtId="0" fontId="2" fillId="0" borderId="4" xfId="1" applyFont="1" applyBorder="1"/>
    <xf numFmtId="0" fontId="0" fillId="0" borderId="0" xfId="1" applyFont="1"/>
    <xf numFmtId="0" fontId="2" fillId="0" borderId="0" xfId="1" applyFont="1"/>
    <xf numFmtId="0" fontId="11" fillId="0" borderId="5" xfId="1" applyFont="1" applyBorder="1" applyAlignment="1">
      <alignment wrapText="1"/>
    </xf>
    <xf numFmtId="0" fontId="11" fillId="0" borderId="0" xfId="1" quotePrefix="1" applyFont="1" applyAlignment="1">
      <alignment wrapText="1"/>
    </xf>
    <xf numFmtId="0" fontId="11" fillId="0" borderId="6" xfId="1" applyFont="1" applyBorder="1" applyAlignment="1">
      <alignment wrapText="1"/>
    </xf>
    <xf numFmtId="0" fontId="11" fillId="0" borderId="0" xfId="1" applyFont="1" applyAlignment="1">
      <alignment wrapText="1"/>
    </xf>
    <xf numFmtId="0" fontId="11" fillId="0" borderId="7" xfId="1" applyFont="1" applyBorder="1" applyAlignment="1">
      <alignment wrapText="1"/>
    </xf>
    <xf numFmtId="0" fontId="11" fillId="0" borderId="8" xfId="1" quotePrefix="1" applyFont="1" applyBorder="1" applyAlignment="1">
      <alignment wrapText="1"/>
    </xf>
    <xf numFmtId="0" fontId="11" fillId="0" borderId="9" xfId="1" applyFont="1" applyBorder="1" applyAlignment="1">
      <alignment wrapText="1"/>
    </xf>
    <xf numFmtId="0" fontId="0" fillId="0" borderId="0" xfId="1" applyFont="1" applyAlignment="1">
      <alignment wrapText="1"/>
    </xf>
    <xf numFmtId="0" fontId="0" fillId="0" borderId="0" xfId="1" quotePrefix="1" applyFont="1"/>
    <xf numFmtId="0" fontId="11" fillId="0" borderId="0" xfId="1" quotePrefix="1" applyFont="1"/>
    <xf numFmtId="0" fontId="11" fillId="0" borderId="8" xfId="1" quotePrefix="1" applyFont="1" applyBorder="1"/>
    <xf numFmtId="0" fontId="28" fillId="0" borderId="0" xfId="1" applyFont="1" applyAlignment="1">
      <alignment wrapText="1"/>
    </xf>
    <xf numFmtId="0" fontId="0" fillId="0" borderId="12" xfId="1" applyFont="1" applyBorder="1"/>
    <xf numFmtId="0" fontId="0" fillId="5" borderId="5" xfId="1" applyFont="1" applyFill="1" applyBorder="1"/>
    <xf numFmtId="0" fontId="0" fillId="5" borderId="0" xfId="1" applyFont="1" applyFill="1"/>
    <xf numFmtId="0" fontId="0" fillId="5" borderId="6" xfId="1" applyFont="1" applyFill="1" applyBorder="1"/>
    <xf numFmtId="0" fontId="0" fillId="4" borderId="0" xfId="1" applyFont="1" applyFill="1"/>
    <xf numFmtId="0" fontId="0" fillId="4" borderId="6" xfId="1" applyFont="1" applyFill="1" applyBorder="1"/>
    <xf numFmtId="0" fontId="0" fillId="0" borderId="5" xfId="1" applyFont="1" applyBorder="1"/>
    <xf numFmtId="0" fontId="0" fillId="0" borderId="6" xfId="1" applyFont="1" applyBorder="1"/>
    <xf numFmtId="0" fontId="0" fillId="4" borderId="0" xfId="1" quotePrefix="1" applyFont="1" applyFill="1"/>
    <xf numFmtId="0" fontId="0" fillId="4" borderId="6" xfId="1" quotePrefix="1" applyFont="1" applyFill="1" applyBorder="1"/>
    <xf numFmtId="0" fontId="0" fillId="0" borderId="7" xfId="1" applyFont="1" applyBorder="1"/>
    <xf numFmtId="0" fontId="0" fillId="4" borderId="8" xfId="1" quotePrefix="1" applyFont="1" applyFill="1" applyBorder="1"/>
    <xf numFmtId="0" fontId="0" fillId="4" borderId="9" xfId="1" quotePrefix="1" applyFont="1" applyFill="1" applyBorder="1"/>
    <xf numFmtId="0" fontId="3" fillId="0" borderId="0" xfId="0" applyFont="1"/>
    <xf numFmtId="14" fontId="3" fillId="0" borderId="0" xfId="0" applyNumberFormat="1" applyFont="1"/>
    <xf numFmtId="10" fontId="3" fillId="0" borderId="0" xfId="5" applyNumberFormat="1" applyFont="1"/>
    <xf numFmtId="0" fontId="0" fillId="6" borderId="61" xfId="1" applyFont="1" applyFill="1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13" xfId="0" applyBorder="1"/>
    <xf numFmtId="165" fontId="0" fillId="0" borderId="13" xfId="0" quotePrefix="1" applyNumberFormat="1" applyBorder="1"/>
    <xf numFmtId="10" fontId="0" fillId="0" borderId="13" xfId="5" applyNumberFormat="1" applyFont="1" applyBorder="1"/>
    <xf numFmtId="0" fontId="3" fillId="0" borderId="0" xfId="0" quotePrefix="1" applyFont="1"/>
    <xf numFmtId="0" fontId="0" fillId="0" borderId="81" xfId="0" applyBorder="1"/>
    <xf numFmtId="0" fontId="0" fillId="0" borderId="73" xfId="1" quotePrefix="1" applyFont="1" applyBorder="1" applyAlignment="1">
      <alignment horizontal="right"/>
    </xf>
    <xf numFmtId="0" fontId="0" fillId="0" borderId="18" xfId="1" quotePrefix="1" applyFont="1" applyBorder="1" applyAlignment="1">
      <alignment horizontal="left"/>
    </xf>
    <xf numFmtId="0" fontId="0" fillId="0" borderId="0" xfId="0" quotePrefix="1"/>
    <xf numFmtId="0" fontId="0" fillId="0" borderId="0" xfId="0" applyAlignment="1">
      <alignment horizontal="right"/>
    </xf>
    <xf numFmtId="0" fontId="2" fillId="0" borderId="51" xfId="0" applyFont="1" applyBorder="1"/>
    <xf numFmtId="0" fontId="2" fillId="2" borderId="51" xfId="0" applyFont="1" applyFill="1" applyBorder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6" fontId="0" fillId="0" borderId="76" xfId="1" applyNumberFormat="1" applyFont="1" applyBorder="1"/>
    <xf numFmtId="0" fontId="0" fillId="0" borderId="62" xfId="4" applyNumberFormat="1" applyFont="1" applyBorder="1"/>
    <xf numFmtId="0" fontId="0" fillId="0" borderId="16" xfId="4" applyNumberFormat="1" applyFont="1" applyBorder="1"/>
    <xf numFmtId="0" fontId="0" fillId="0" borderId="35" xfId="4" applyNumberFormat="1" applyFont="1" applyBorder="1"/>
    <xf numFmtId="0" fontId="23" fillId="9" borderId="37" xfId="1" applyFont="1" applyFill="1" applyBorder="1"/>
    <xf numFmtId="0" fontId="23" fillId="9" borderId="30" xfId="1" applyFont="1" applyFill="1" applyBorder="1"/>
    <xf numFmtId="0" fontId="23" fillId="9" borderId="36" xfId="1" applyFont="1" applyFill="1" applyBorder="1"/>
    <xf numFmtId="44" fontId="0" fillId="10" borderId="69" xfId="4" applyFont="1" applyFill="1" applyBorder="1"/>
    <xf numFmtId="0" fontId="0" fillId="10" borderId="89" xfId="4" applyNumberFormat="1" applyFont="1" applyFill="1" applyBorder="1"/>
    <xf numFmtId="44" fontId="0" fillId="10" borderId="88" xfId="4" applyFont="1" applyFill="1" applyBorder="1"/>
    <xf numFmtId="44" fontId="0" fillId="0" borderId="93" xfId="4" applyFont="1" applyBorder="1"/>
    <xf numFmtId="0" fontId="0" fillId="0" borderId="94" xfId="4" applyNumberFormat="1" applyFont="1" applyBorder="1"/>
    <xf numFmtId="44" fontId="0" fillId="0" borderId="95" xfId="4" applyFont="1" applyBorder="1"/>
    <xf numFmtId="44" fontId="0" fillId="10" borderId="93" xfId="4" applyFont="1" applyFill="1" applyBorder="1"/>
    <xf numFmtId="0" fontId="0" fillId="10" borderId="94" xfId="4" applyNumberFormat="1" applyFont="1" applyFill="1" applyBorder="1"/>
    <xf numFmtId="44" fontId="0" fillId="10" borderId="95" xfId="4" applyFont="1" applyFill="1" applyBorder="1"/>
    <xf numFmtId="44" fontId="0" fillId="0" borderId="90" xfId="4" applyFont="1" applyBorder="1"/>
    <xf numFmtId="0" fontId="0" fillId="0" borderId="92" xfId="4" applyNumberFormat="1" applyFont="1" applyBorder="1"/>
    <xf numFmtId="44" fontId="0" fillId="0" borderId="91" xfId="4" applyFont="1" applyBorder="1"/>
    <xf numFmtId="167" fontId="0" fillId="0" borderId="62" xfId="6" applyNumberFormat="1" applyFont="1" applyBorder="1"/>
    <xf numFmtId="167" fontId="0" fillId="0" borderId="16" xfId="6" applyNumberFormat="1" applyFont="1" applyBorder="1"/>
    <xf numFmtId="167" fontId="0" fillId="0" borderId="35" xfId="6" applyNumberFormat="1" applyFont="1" applyBorder="1"/>
    <xf numFmtId="167" fontId="0" fillId="0" borderId="0" xfId="6" applyNumberFormat="1" applyFont="1"/>
    <xf numFmtId="6" fontId="0" fillId="0" borderId="64" xfId="1" applyNumberFormat="1" applyFont="1" applyBorder="1"/>
    <xf numFmtId="6" fontId="0" fillId="0" borderId="71" xfId="1" applyNumberFormat="1" applyFont="1" applyBorder="1"/>
    <xf numFmtId="6" fontId="0" fillId="0" borderId="65" xfId="1" applyNumberFormat="1" applyFont="1" applyBorder="1"/>
    <xf numFmtId="6" fontId="0" fillId="0" borderId="96" xfId="1" applyNumberFormat="1" applyFont="1" applyBorder="1"/>
    <xf numFmtId="6" fontId="0" fillId="0" borderId="87" xfId="1" applyNumberFormat="1" applyFont="1" applyBorder="1"/>
    <xf numFmtId="16" fontId="14" fillId="0" borderId="22" xfId="0" quotePrefix="1" applyNumberFormat="1" applyFont="1" applyBorder="1"/>
    <xf numFmtId="0" fontId="14" fillId="0" borderId="22" xfId="0" quotePrefix="1" applyFont="1" applyBorder="1"/>
    <xf numFmtId="0" fontId="0" fillId="0" borderId="13" xfId="0" quotePrefix="1" applyBorder="1"/>
    <xf numFmtId="6" fontId="18" fillId="0" borderId="0" xfId="0" applyNumberFormat="1" applyFont="1" applyAlignment="1">
      <alignment wrapText="1"/>
    </xf>
    <xf numFmtId="6" fontId="18" fillId="0" borderId="0" xfId="0" applyNumberFormat="1" applyFont="1"/>
    <xf numFmtId="14" fontId="19" fillId="0" borderId="0" xfId="0" applyNumberFormat="1" applyFont="1" applyAlignment="1">
      <alignment horizontal="right"/>
    </xf>
    <xf numFmtId="1" fontId="18" fillId="0" borderId="0" xfId="0" applyNumberFormat="1" applyFont="1" applyAlignment="1">
      <alignment wrapText="1"/>
    </xf>
    <xf numFmtId="0" fontId="29" fillId="0" borderId="0" xfId="0" applyFont="1"/>
    <xf numFmtId="0" fontId="0" fillId="2" borderId="31" xfId="1" applyFont="1" applyFill="1" applyBorder="1" applyAlignment="1">
      <alignment horizontal="center"/>
    </xf>
    <xf numFmtId="0" fontId="0" fillId="2" borderId="24" xfId="1" applyFont="1" applyFill="1" applyBorder="1" applyAlignment="1">
      <alignment horizontal="center"/>
    </xf>
    <xf numFmtId="0" fontId="0" fillId="2" borderId="24" xfId="1" quotePrefix="1" applyFont="1" applyFill="1" applyBorder="1" applyAlignment="1">
      <alignment horizontal="center"/>
    </xf>
    <xf numFmtId="0" fontId="0" fillId="11" borderId="24" xfId="1" quotePrefix="1" applyFont="1" applyFill="1" applyBorder="1" applyAlignment="1">
      <alignment horizontal="center"/>
    </xf>
    <xf numFmtId="0" fontId="0" fillId="11" borderId="23" xfId="1" quotePrefix="1" applyFont="1" applyFill="1" applyBorder="1" applyAlignment="1">
      <alignment horizontal="center"/>
    </xf>
    <xf numFmtId="0" fontId="0" fillId="2" borderId="32" xfId="1" applyFont="1" applyFill="1" applyBorder="1" applyAlignment="1">
      <alignment horizontal="center" wrapText="1"/>
    </xf>
    <xf numFmtId="0" fontId="0" fillId="2" borderId="0" xfId="1" applyFont="1" applyFill="1" applyAlignment="1">
      <alignment horizontal="center" wrapText="1"/>
    </xf>
    <xf numFmtId="0" fontId="0" fillId="2" borderId="0" xfId="1" quotePrefix="1" applyFont="1" applyFill="1" applyAlignment="1">
      <alignment horizontal="center" wrapText="1"/>
    </xf>
    <xf numFmtId="0" fontId="0" fillId="2" borderId="25" xfId="1" quotePrefix="1" applyFont="1" applyFill="1" applyBorder="1" applyAlignment="1">
      <alignment horizontal="center" wrapText="1"/>
    </xf>
    <xf numFmtId="0" fontId="0" fillId="0" borderId="32" xfId="1" applyFont="1" applyBorder="1" applyAlignment="1">
      <alignment horizontal="center"/>
    </xf>
    <xf numFmtId="0" fontId="0" fillId="0" borderId="0" xfId="1" applyFont="1" applyAlignment="1">
      <alignment horizontal="center"/>
    </xf>
    <xf numFmtId="0" fontId="0" fillId="0" borderId="0" xfId="1" quotePrefix="1" applyFont="1" applyAlignment="1">
      <alignment horizontal="center"/>
    </xf>
    <xf numFmtId="0" fontId="0" fillId="0" borderId="25" xfId="1" applyFont="1" applyBorder="1" applyAlignment="1">
      <alignment horizontal="center"/>
    </xf>
    <xf numFmtId="0" fontId="2" fillId="0" borderId="82" xfId="1" applyFont="1" applyBorder="1" applyAlignment="1">
      <alignment horizontal="center"/>
    </xf>
    <xf numFmtId="0" fontId="2" fillId="0" borderId="83" xfId="1" applyFont="1" applyBorder="1" applyAlignment="1">
      <alignment horizontal="center"/>
    </xf>
    <xf numFmtId="0" fontId="2" fillId="0" borderId="84" xfId="1" applyFont="1" applyBorder="1" applyAlignment="1">
      <alignment horizontal="center"/>
    </xf>
    <xf numFmtId="0" fontId="23" fillId="3" borderId="1" xfId="1" applyFont="1" applyFill="1" applyBorder="1" applyAlignment="1">
      <alignment horizontal="center"/>
    </xf>
    <xf numFmtId="0" fontId="23" fillId="3" borderId="80" xfId="1" applyFont="1" applyFill="1" applyBorder="1" applyAlignment="1">
      <alignment horizontal="center"/>
    </xf>
    <xf numFmtId="0" fontId="23" fillId="3" borderId="85" xfId="1" applyFont="1" applyFill="1" applyBorder="1" applyAlignment="1">
      <alignment horizontal="center"/>
    </xf>
    <xf numFmtId="0" fontId="0" fillId="0" borderId="32" xfId="1" applyFont="1" applyBorder="1" applyAlignment="1">
      <alignment horizontal="center" vertical="center"/>
    </xf>
    <xf numFmtId="0" fontId="0" fillId="0" borderId="0" xfId="1" applyFont="1" applyAlignment="1">
      <alignment horizontal="center" vertical="center"/>
    </xf>
    <xf numFmtId="0" fontId="0" fillId="0" borderId="0" xfId="1" quotePrefix="1" applyFont="1" applyAlignment="1">
      <alignment horizontal="center" wrapText="1"/>
    </xf>
    <xf numFmtId="0" fontId="0" fillId="0" borderId="25" xfId="1" quotePrefix="1" applyFont="1" applyBorder="1" applyAlignment="1">
      <alignment horizontal="center" wrapText="1"/>
    </xf>
    <xf numFmtId="0" fontId="2" fillId="0" borderId="0" xfId="1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1" applyFont="1" applyAlignment="1">
      <alignment horizontal="center"/>
    </xf>
    <xf numFmtId="0" fontId="11" fillId="0" borderId="0" xfId="1" applyFont="1" applyAlignment="1">
      <alignment horizontal="left" vertical="top" wrapText="1"/>
    </xf>
    <xf numFmtId="0" fontId="27" fillId="0" borderId="0" xfId="1" applyFont="1" applyAlignment="1">
      <alignment horizontal="center"/>
    </xf>
    <xf numFmtId="0" fontId="0" fillId="0" borderId="11" xfId="1" applyFont="1" applyBorder="1" applyAlignment="1">
      <alignment horizontal="center"/>
    </xf>
    <xf numFmtId="0" fontId="0" fillId="0" borderId="10" xfId="1" applyFont="1" applyBorder="1" applyAlignment="1">
      <alignment horizontal="center"/>
    </xf>
    <xf numFmtId="0" fontId="11" fillId="0" borderId="0" xfId="1" applyFont="1" applyAlignment="1">
      <alignment horizontal="left" wrapText="1"/>
    </xf>
    <xf numFmtId="0" fontId="28" fillId="0" borderId="0" xfId="1" applyFont="1" applyAlignment="1">
      <alignment horizontal="left" wrapText="1"/>
    </xf>
    <xf numFmtId="0" fontId="28" fillId="0" borderId="0" xfId="1" applyFont="1" applyAlignment="1">
      <alignment horizontal="left"/>
    </xf>
    <xf numFmtId="0" fontId="0" fillId="0" borderId="0" xfId="1" applyFont="1" applyAlignment="1">
      <alignment horizontal="left" wrapText="1"/>
    </xf>
    <xf numFmtId="0" fontId="0" fillId="0" borderId="0" xfId="1" applyFont="1" applyAlignment="1">
      <alignment horizontal="left"/>
    </xf>
    <xf numFmtId="0" fontId="0" fillId="2" borderId="38" xfId="0" applyFill="1" applyBorder="1" applyAlignment="1">
      <alignment horizontal="left" vertical="top" wrapText="1"/>
    </xf>
    <xf numFmtId="0" fontId="0" fillId="2" borderId="39" xfId="0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0" fillId="2" borderId="51" xfId="0" applyFill="1" applyBorder="1" applyAlignment="1">
      <alignment vertical="top" wrapText="1"/>
    </xf>
    <xf numFmtId="0" fontId="0" fillId="2" borderId="56" xfId="0" applyFill="1" applyBorder="1" applyAlignment="1">
      <alignment vertical="top" wrapText="1"/>
    </xf>
    <xf numFmtId="0" fontId="0" fillId="0" borderId="15" xfId="1" quotePrefix="1" applyFont="1" applyBorder="1" applyAlignment="1">
      <alignment horizontal="left"/>
    </xf>
    <xf numFmtId="0" fontId="0" fillId="0" borderId="0" xfId="1" quotePrefix="1" applyFont="1" applyAlignment="1">
      <alignment horizontal="left"/>
    </xf>
    <xf numFmtId="0" fontId="0" fillId="0" borderId="87" xfId="1" quotePrefix="1" applyFont="1" applyBorder="1" applyAlignment="1">
      <alignment horizontal="left"/>
    </xf>
    <xf numFmtId="0" fontId="0" fillId="0" borderId="14" xfId="1" quotePrefix="1" applyFont="1" applyBorder="1" applyAlignment="1">
      <alignment horizontal="left"/>
    </xf>
    <xf numFmtId="0" fontId="0" fillId="0" borderId="8" xfId="1" quotePrefix="1" applyFont="1" applyBorder="1" applyAlignment="1">
      <alignment horizontal="left"/>
    </xf>
    <xf numFmtId="0" fontId="0" fillId="0" borderId="86" xfId="1" quotePrefix="1" applyFont="1" applyBorder="1" applyAlignment="1">
      <alignment horizontal="left"/>
    </xf>
    <xf numFmtId="0" fontId="2" fillId="0" borderId="19" xfId="1" applyFont="1" applyBorder="1" applyAlignment="1">
      <alignment horizontal="left"/>
    </xf>
    <xf numFmtId="0" fontId="2" fillId="0" borderId="3" xfId="1" applyFont="1" applyBorder="1" applyAlignment="1">
      <alignment horizontal="left"/>
    </xf>
    <xf numFmtId="0" fontId="0" fillId="0" borderId="18" xfId="1" quotePrefix="1" applyFont="1" applyBorder="1" applyAlignment="1">
      <alignment horizontal="left"/>
    </xf>
    <xf numFmtId="0" fontId="0" fillId="0" borderId="17" xfId="1" quotePrefix="1" applyFont="1" applyBorder="1" applyAlignment="1">
      <alignment horizontal="left"/>
    </xf>
    <xf numFmtId="0" fontId="0" fillId="0" borderId="57" xfId="0" applyBorder="1" applyAlignment="1">
      <alignment vertical="top"/>
    </xf>
    <xf numFmtId="0" fontId="0" fillId="0" borderId="58" xfId="0" applyBorder="1" applyAlignment="1">
      <alignment vertical="top"/>
    </xf>
    <xf numFmtId="0" fontId="0" fillId="0" borderId="53" xfId="0" applyBorder="1" applyAlignment="1">
      <alignment vertical="top" wrapText="1"/>
    </xf>
    <xf numFmtId="0" fontId="0" fillId="0" borderId="54" xfId="0" applyBorder="1" applyAlignment="1">
      <alignment vertical="top" wrapText="1"/>
    </xf>
    <xf numFmtId="0" fontId="0" fillId="2" borderId="41" xfId="0" applyFill="1" applyBorder="1" applyAlignment="1">
      <alignment vertical="top" wrapText="1"/>
    </xf>
    <xf numFmtId="0" fontId="0" fillId="2" borderId="39" xfId="0" applyFill="1" applyBorder="1" applyAlignment="1">
      <alignment vertical="top" wrapText="1"/>
    </xf>
    <xf numFmtId="0" fontId="0" fillId="2" borderId="42" xfId="0" applyFill="1" applyBorder="1" applyAlignment="1">
      <alignment vertical="top" wrapText="1"/>
    </xf>
    <xf numFmtId="0" fontId="0" fillId="0" borderId="51" xfId="0" quotePrefix="1" applyBorder="1" applyAlignment="1">
      <alignment vertical="top"/>
    </xf>
    <xf numFmtId="0" fontId="0" fillId="0" borderId="56" xfId="0" quotePrefix="1" applyBorder="1" applyAlignment="1">
      <alignment vertical="top"/>
    </xf>
    <xf numFmtId="0" fontId="0" fillId="0" borderId="59" xfId="0" applyBorder="1" applyAlignment="1">
      <alignment vertical="top"/>
    </xf>
    <xf numFmtId="0" fontId="0" fillId="0" borderId="52" xfId="0" quotePrefix="1" applyBorder="1" applyAlignment="1">
      <alignment vertical="top" wrapText="1"/>
    </xf>
    <xf numFmtId="0" fontId="0" fillId="0" borderId="53" xfId="0" quotePrefix="1" applyBorder="1" applyAlignment="1">
      <alignment vertical="top" wrapText="1"/>
    </xf>
    <xf numFmtId="0" fontId="0" fillId="2" borderId="38" xfId="0" applyFill="1" applyBorder="1" applyAlignment="1">
      <alignment vertical="top" wrapText="1"/>
    </xf>
    <xf numFmtId="0" fontId="0" fillId="2" borderId="40" xfId="0" applyFill="1" applyBorder="1" applyAlignment="1">
      <alignment vertical="top" wrapText="1"/>
    </xf>
    <xf numFmtId="0" fontId="0" fillId="0" borderId="55" xfId="0" quotePrefix="1" applyBorder="1" applyAlignment="1">
      <alignment vertical="top"/>
    </xf>
    <xf numFmtId="0" fontId="0" fillId="0" borderId="52" xfId="0" quotePrefix="1" applyBorder="1" applyAlignment="1">
      <alignment horizontal="left" vertical="top" wrapText="1"/>
    </xf>
    <xf numFmtId="0" fontId="0" fillId="0" borderId="53" xfId="0" quotePrefix="1" applyBorder="1" applyAlignment="1">
      <alignment horizontal="left" vertical="top" wrapText="1"/>
    </xf>
    <xf numFmtId="0" fontId="0" fillId="0" borderId="54" xfId="0" quotePrefix="1" applyBorder="1" applyAlignment="1">
      <alignment horizontal="left" vertical="top" wrapText="1"/>
    </xf>
    <xf numFmtId="0" fontId="0" fillId="2" borderId="55" xfId="0" applyFill="1" applyBorder="1" applyAlignment="1">
      <alignment horizontal="left" vertical="top" wrapText="1"/>
    </xf>
    <xf numFmtId="0" fontId="0" fillId="2" borderId="51" xfId="0" applyFill="1" applyBorder="1" applyAlignment="1">
      <alignment horizontal="left" vertical="top" wrapText="1"/>
    </xf>
    <xf numFmtId="0" fontId="0" fillId="2" borderId="56" xfId="0" applyFill="1" applyBorder="1" applyAlignment="1">
      <alignment horizontal="left" vertical="top" wrapText="1"/>
    </xf>
    <xf numFmtId="0" fontId="0" fillId="0" borderId="55" xfId="0" quotePrefix="1" applyBorder="1" applyAlignment="1">
      <alignment horizontal="left" vertical="top"/>
    </xf>
    <xf numFmtId="0" fontId="0" fillId="0" borderId="51" xfId="0" quotePrefix="1" applyBorder="1" applyAlignment="1">
      <alignment horizontal="left" vertical="top"/>
    </xf>
    <xf numFmtId="0" fontId="0" fillId="0" borderId="56" xfId="0" quotePrefix="1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58" xfId="0" applyBorder="1" applyAlignment="1">
      <alignment horizontal="left" vertical="top"/>
    </xf>
    <xf numFmtId="0" fontId="0" fillId="0" borderId="59" xfId="0" applyBorder="1" applyAlignment="1">
      <alignment horizontal="left" vertical="top"/>
    </xf>
    <xf numFmtId="0" fontId="0" fillId="2" borderId="38" xfId="0" applyFill="1" applyBorder="1" applyAlignment="1">
      <alignment horizontal="center" vertical="top" wrapText="1"/>
    </xf>
    <xf numFmtId="0" fontId="0" fillId="2" borderId="39" xfId="0" applyFill="1" applyBorder="1" applyAlignment="1">
      <alignment horizontal="center" vertical="top" wrapText="1"/>
    </xf>
    <xf numFmtId="0" fontId="0" fillId="2" borderId="42" xfId="0" applyFill="1" applyBorder="1" applyAlignment="1">
      <alignment horizontal="center" vertical="top" wrapText="1"/>
    </xf>
    <xf numFmtId="0" fontId="0" fillId="0" borderId="31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4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37" xfId="0" quotePrefix="1" applyBorder="1" applyAlignment="1">
      <alignment vertical="top" wrapText="1"/>
    </xf>
    <xf numFmtId="0" fontId="0" fillId="0" borderId="30" xfId="0" quotePrefix="1" applyBorder="1" applyAlignment="1">
      <alignment vertical="top" wrapText="1"/>
    </xf>
    <xf numFmtId="0" fontId="0" fillId="0" borderId="30" xfId="0" applyBorder="1" applyAlignment="1">
      <alignment horizontal="center" vertical="top" wrapText="1"/>
    </xf>
    <xf numFmtId="0" fontId="0" fillId="0" borderId="36" xfId="0" applyBorder="1" applyAlignment="1">
      <alignment horizontal="center" vertical="top" wrapText="1"/>
    </xf>
    <xf numFmtId="0" fontId="0" fillId="2" borderId="32" xfId="0" applyFill="1" applyBorder="1" applyAlignment="1">
      <alignment vertical="top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center" vertical="top" wrapText="1"/>
    </xf>
    <xf numFmtId="0" fontId="0" fillId="2" borderId="25" xfId="0" applyFill="1" applyBorder="1" applyAlignment="1">
      <alignment horizontal="center" vertical="top" wrapText="1"/>
    </xf>
    <xf numFmtId="0" fontId="0" fillId="0" borderId="53" xfId="0" applyBorder="1" applyAlignment="1">
      <alignment horizontal="left" vertical="top" wrapText="1"/>
    </xf>
    <xf numFmtId="0" fontId="0" fillId="0" borderId="54" xfId="0" applyBorder="1" applyAlignment="1">
      <alignment horizontal="left" vertical="top" wrapText="1"/>
    </xf>
    <xf numFmtId="0" fontId="0" fillId="2" borderId="55" xfId="0" applyFill="1" applyBorder="1" applyAlignment="1">
      <alignment horizontal="center" vertical="top" wrapText="1"/>
    </xf>
    <xf numFmtId="0" fontId="0" fillId="2" borderId="51" xfId="0" applyFill="1" applyBorder="1" applyAlignment="1">
      <alignment horizontal="center" vertical="top" wrapText="1"/>
    </xf>
    <xf numFmtId="0" fontId="0" fillId="2" borderId="56" xfId="0" applyFill="1" applyBorder="1" applyAlignment="1">
      <alignment horizontal="center" vertical="top" wrapText="1"/>
    </xf>
    <xf numFmtId="0" fontId="0" fillId="2" borderId="55" xfId="0" applyFill="1" applyBorder="1" applyAlignment="1">
      <alignment vertical="top" wrapText="1"/>
    </xf>
    <xf numFmtId="0" fontId="0" fillId="0" borderId="32" xfId="0" quotePrefix="1" applyBorder="1" applyAlignment="1">
      <alignment vertical="top"/>
    </xf>
    <xf numFmtId="0" fontId="0" fillId="0" borderId="0" xfId="0" quotePrefix="1" applyAlignment="1">
      <alignment vertical="top"/>
    </xf>
    <xf numFmtId="0" fontId="0" fillId="0" borderId="0" xfId="0" quotePrefix="1" applyAlignment="1">
      <alignment horizontal="center" vertical="top"/>
    </xf>
    <xf numFmtId="0" fontId="0" fillId="0" borderId="25" xfId="0" quotePrefix="1" applyBorder="1" applyAlignment="1">
      <alignment horizontal="center" vertical="top"/>
    </xf>
    <xf numFmtId="0" fontId="12" fillId="0" borderId="0" xfId="0" applyFont="1" applyAlignment="1">
      <alignment horizontal="center"/>
    </xf>
    <xf numFmtId="0" fontId="13" fillId="0" borderId="48" xfId="0" applyFont="1" applyBorder="1" applyAlignment="1">
      <alignment horizontal="center"/>
    </xf>
    <xf numFmtId="0" fontId="13" fillId="0" borderId="49" xfId="0" applyFont="1" applyBorder="1" applyAlignment="1">
      <alignment horizontal="center"/>
    </xf>
    <xf numFmtId="0" fontId="13" fillId="0" borderId="50" xfId="0" applyFont="1" applyBorder="1" applyAlignment="1">
      <alignment horizontal="center"/>
    </xf>
    <xf numFmtId="0" fontId="15" fillId="0" borderId="0" xfId="0" applyFont="1" applyAlignment="1">
      <alignment horizontal="right" vertical="center" textRotation="90"/>
    </xf>
    <xf numFmtId="0" fontId="0" fillId="0" borderId="38" xfId="0" quotePrefix="1" applyBorder="1" applyAlignment="1">
      <alignment vertical="top"/>
    </xf>
    <xf numFmtId="0" fontId="0" fillId="0" borderId="39" xfId="0" quotePrefix="1" applyBorder="1" applyAlignment="1">
      <alignment vertical="top"/>
    </xf>
    <xf numFmtId="0" fontId="0" fillId="0" borderId="40" xfId="0" quotePrefix="1" applyBorder="1" applyAlignment="1">
      <alignment vertical="top"/>
    </xf>
    <xf numFmtId="0" fontId="0" fillId="0" borderId="41" xfId="0" quotePrefix="1" applyBorder="1" applyAlignment="1">
      <alignment horizontal="left" vertical="top"/>
    </xf>
    <xf numFmtId="0" fontId="0" fillId="0" borderId="39" xfId="0" quotePrefix="1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2" borderId="41" xfId="0" applyFill="1" applyBorder="1" applyAlignment="1">
      <alignment horizontal="left" vertical="top" wrapText="1"/>
    </xf>
    <xf numFmtId="0" fontId="0" fillId="2" borderId="42" xfId="0" applyFill="1" applyBorder="1" applyAlignment="1">
      <alignment horizontal="left" vertical="top" wrapText="1"/>
    </xf>
    <xf numFmtId="0" fontId="0" fillId="0" borderId="43" xfId="0" applyBorder="1" applyAlignment="1">
      <alignment vertical="top"/>
    </xf>
    <xf numFmtId="0" fontId="0" fillId="0" borderId="44" xfId="0" applyBorder="1" applyAlignment="1">
      <alignment vertical="top"/>
    </xf>
    <xf numFmtId="0" fontId="0" fillId="0" borderId="45" xfId="0" applyBorder="1" applyAlignment="1">
      <alignment vertical="top"/>
    </xf>
    <xf numFmtId="0" fontId="0" fillId="0" borderId="46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47" xfId="0" applyBorder="1" applyAlignment="1">
      <alignment horizontal="left" vertical="top"/>
    </xf>
    <xf numFmtId="0" fontId="0" fillId="0" borderId="34" xfId="0" quotePrefix="1" applyBorder="1" applyAlignment="1">
      <alignment vertical="top" wrapText="1"/>
    </xf>
    <xf numFmtId="0" fontId="0" fillId="0" borderId="28" xfId="0" quotePrefix="1" applyBorder="1" applyAlignment="1">
      <alignment vertical="top" wrapText="1"/>
    </xf>
    <xf numFmtId="0" fontId="0" fillId="0" borderId="33" xfId="0" quotePrefix="1" applyBorder="1" applyAlignment="1">
      <alignment vertical="top" wrapText="1"/>
    </xf>
    <xf numFmtId="0" fontId="0" fillId="0" borderId="29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2" fillId="0" borderId="41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0" fillId="2" borderId="51" xfId="0" applyFill="1" applyBorder="1"/>
    <xf numFmtId="0" fontId="0" fillId="0" borderId="51" xfId="0" applyBorder="1"/>
    <xf numFmtId="0" fontId="0" fillId="2" borderId="51" xfId="0" applyFill="1" applyBorder="1" applyAlignment="1">
      <alignment horizontal="left" wrapText="1"/>
    </xf>
    <xf numFmtId="0" fontId="6" fillId="0" borderId="0" xfId="0" applyFont="1" applyAlignment="1">
      <alignment horizontal="center" vertical="center"/>
    </xf>
    <xf numFmtId="0" fontId="1" fillId="2" borderId="55" xfId="0" applyFont="1" applyFill="1" applyBorder="1" applyAlignment="1">
      <alignment horizontal="left" vertical="top" wrapText="1"/>
    </xf>
    <xf numFmtId="0" fontId="0" fillId="8" borderId="78" xfId="0" applyFill="1" applyBorder="1" applyAlignment="1">
      <alignment horizontal="center"/>
    </xf>
    <xf numFmtId="0" fontId="0" fillId="8" borderId="79" xfId="0" applyFill="1" applyBorder="1" applyAlignment="1">
      <alignment horizontal="center"/>
    </xf>
    <xf numFmtId="0" fontId="0" fillId="0" borderId="78" xfId="0" quotePrefix="1" applyBorder="1" applyAlignment="1">
      <alignment horizontal="center"/>
    </xf>
    <xf numFmtId="0" fontId="0" fillId="0" borderId="79" xfId="0" applyBorder="1" applyAlignment="1">
      <alignment horizontal="center"/>
    </xf>
    <xf numFmtId="0" fontId="0" fillId="0" borderId="78" xfId="0" applyBorder="1" applyAlignment="1">
      <alignment horizontal="center"/>
    </xf>
    <xf numFmtId="14" fontId="0" fillId="0" borderId="78" xfId="0" quotePrefix="1" applyNumberFormat="1" applyBorder="1" applyAlignment="1">
      <alignment horizontal="center"/>
    </xf>
    <xf numFmtId="14" fontId="0" fillId="0" borderId="79" xfId="0" applyNumberFormat="1" applyBorder="1" applyAlignment="1">
      <alignment horizontal="center"/>
    </xf>
  </cellXfs>
  <cellStyles count="7">
    <cellStyle name="Comma" xfId="6" builtinId="3"/>
    <cellStyle name="Currency" xfId="4" builtinId="4"/>
    <cellStyle name="Currency 2" xfId="3" xr:uid="{2FB5078C-77FB-47E1-9425-FF6922F19EFE}"/>
    <cellStyle name="Normal" xfId="0" builtinId="0"/>
    <cellStyle name="Normal 2" xfId="1" xr:uid="{25955E25-EDA5-4624-830D-428A9254B0DB}"/>
    <cellStyle name="Normal 3" xfId="2" xr:uid="{920CE4D5-366A-4B6F-94D3-654D7008358A}"/>
    <cellStyle name="Percent" xfId="5" builtinId="5"/>
  </cellStyles>
  <dxfs count="104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fgColor auto="1"/>
          <bgColor rgb="FFFFC7CE"/>
        </patternFill>
      </fill>
    </dxf>
    <dxf>
      <fill>
        <patternFill>
          <bgColor rgb="FFC6EFCE"/>
        </patternFill>
      </fill>
    </dxf>
    <dxf>
      <fill>
        <patternFill>
          <fgColor auto="1"/>
          <bgColor rgb="FFFFC7CE"/>
        </patternFill>
      </fill>
    </dxf>
    <dxf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65" formatCode="&quot;$&quot;#,##0"/>
      <fill>
        <patternFill patternType="none">
          <fgColor indexed="64"/>
          <bgColor indexed="65"/>
        </patternFill>
      </fill>
      <alignment horizontal="right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8" formatCode="m/d/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relativeIndent="0" justifyLastLine="0" shrinkToFit="0" readingOrder="0"/>
    </dxf>
    <dxf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</dxfs>
  <tableStyles count="0" defaultTableStyle="TableStyleMedium2" defaultPivotStyle="PivotStyleLight16"/>
  <colors>
    <mruColors>
      <color rgb="FFFFC7CE"/>
      <color rgb="FFD9E1F2"/>
      <color rgb="FFC6EFCE"/>
      <color rgb="FFFF9999"/>
      <color rgb="FFFF3300"/>
      <color rgb="FFFF5050"/>
      <color rgb="FF9C0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0B56288-C230-4260-93A4-A2C15C3292C0}" name="Table5" displayName="Table5" ref="B26:C32" totalsRowShown="0">
  <autoFilter ref="B26:C32" xr:uid="{80B56288-C230-4260-93A4-A2C15C3292C0}"/>
  <tableColumns count="2">
    <tableColumn id="1" xr3:uid="{3E38DF63-EB37-4BBF-A845-4C09052377AC}" name="Meaning"/>
    <tableColumn id="2" xr3:uid="{A219DA2D-F22D-4B55-9B17-42CF8A5D74B7}" name="Operato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D53B0C1-F68B-E746-9193-9E5315E7AA0F}" name="Table3" displayName="Table3" ref="B22:I32" totalsRowShown="0" headerRowDxfId="103" dataDxfId="102">
  <autoFilter ref="B22:I32" xr:uid="{ED53B0C1-F68B-E746-9193-9E5315E7AA0F}"/>
  <tableColumns count="8">
    <tableColumn id="1" xr3:uid="{5CFD62B9-7FC2-B747-B4D5-2F8635BA2486}" name="Accident Year" dataDxfId="101"/>
    <tableColumn id="2" xr3:uid="{91F783F4-037F-4549-89AA-84434CF8509A}" name="State" dataDxfId="100"/>
    <tableColumn id="3" xr3:uid="{EEE4881A-0981-354A-BEE5-2CFF4433C071}" name="12" dataDxfId="99"/>
    <tableColumn id="4" xr3:uid="{3EC7C858-A510-B546-A70E-41758197901D}" name="24" dataDxfId="98"/>
    <tableColumn id="5" xr3:uid="{1C2675C9-716E-114C-98D1-B7B26B3DCC89}" name="36" dataDxfId="97"/>
    <tableColumn id="6" xr3:uid="{2E425E13-3F52-FC49-8F1C-96F43D711729}" name="48" dataDxfId="96"/>
    <tableColumn id="7" xr3:uid="{10E48C7A-4CBC-D747-A2A1-2EF4E74F87D0}" name="60" dataDxfId="95"/>
    <tableColumn id="8" xr3:uid="{5FEF7DCA-C81D-6A40-84D2-B0CECF9D81C8}" name="72" dataDxfId="9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A89B0EB-855B-7546-8393-37F3654FC63E}" name="Table4" displayName="Table4" ref="B39:F40" totalsRowShown="0" headerRowDxfId="93" dataDxfId="92">
  <autoFilter ref="B39:F40" xr:uid="{BA89B0EB-855B-7546-8393-37F3654FC63E}"/>
  <tableColumns count="5">
    <tableColumn id="1" xr3:uid="{A176F385-935D-7B4C-AD9C-5E98D130712A}" name="Accident Year" dataDxfId="91"/>
    <tableColumn id="4" xr3:uid="{5F96D5A6-B80E-6B4D-96E1-88B4FF287EE2}" name="Example"/>
    <tableColumn id="2" xr3:uid="{9FFEE52D-45D0-434A-A5FF-83CE1749FDEE}" name="State" dataDxfId="90">
      <calculatedColumnFormula>_xlfn.XLOOKUP(B40,B23:B32,C23:C32,"No Data")</calculatedColumnFormula>
    </tableColumn>
    <tableColumn id="5" xr3:uid="{08A1298A-3931-C540-8B5A-E0ED8A734D45}" name="Example2"/>
    <tableColumn id="3" xr3:uid="{553C0DD4-FCC5-B44B-8659-068918C75278}" name="24 Months" dataDxfId="89">
      <calculatedColumnFormula>_xlfn.XLOOKUP(D40,C23:C32,E23:E32,"No Data")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8FDB98FD-690A-184E-9265-6233BEDCD320}" name="Table7" displayName="Table7" ref="B48:E49" totalsRowShown="0" headerRowDxfId="88" dataDxfId="87">
  <autoFilter ref="B48:E49" xr:uid="{8FDB98FD-690A-184E-9265-6233BEDCD320}"/>
  <tableColumns count="4">
    <tableColumn id="1" xr3:uid="{E982976C-5F7D-464E-9624-88763C074AC2}" name="Accident Year" dataDxfId="86"/>
    <tableColumn id="2" xr3:uid="{0AFD2B42-C939-1C4C-AF62-FC939E661B06}" name="Months" dataDxfId="85"/>
    <tableColumn id="3" xr3:uid="{F9B440C1-431B-1544-9E08-0973A6DD2D9E}" name="Cumulative Paid Losses" dataDxfId="84"/>
    <tableColumn id="4" xr3:uid="{E23905F1-DBB0-5840-BEC2-819EC17D1675}" name="Nested Function" dataDxfId="8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F8C8C1-DB0A-41D5-9045-1E10A5214D0B}" name="PolicyData" displayName="PolicyData" ref="A3:K503" totalsRowShown="0" headerRowDxfId="82" dataDxfId="81" headerRowCellStyle="Normal">
  <autoFilter ref="A3:K503" xr:uid="{5EF8C8C1-DB0A-41D5-9045-1E10A5214D0B}"/>
  <tableColumns count="11">
    <tableColumn id="1" xr3:uid="{85068EB0-FCAE-4AAC-BBB6-EDEDCB35FDC4}" name="PolicyID" dataDxfId="80"/>
    <tableColumn id="3" xr3:uid="{5E8C71B4-BC77-4E52-AC1E-EB435EB0DC67}" name="ExpiryDate" dataDxfId="79"/>
    <tableColumn id="4" xr3:uid="{5678D23D-17F2-43B0-A4BF-B2774442F2A3}" name="VehicleMake" dataDxfId="78"/>
    <tableColumn id="5" xr3:uid="{37769750-3E39-4E54-BCB6-C718BC399578}" name="VehicleYear" dataDxfId="77"/>
    <tableColumn id="6" xr3:uid="{6B0E1968-8657-4E20-B036-1285B9D2FC02}" name="DriverAge" dataDxfId="76"/>
    <tableColumn id="7" xr3:uid="{062E6778-D02A-48A8-B500-1A653E96571F}" name="Region" dataDxfId="75" dataCellStyle="Currency"/>
    <tableColumn id="8" xr3:uid="{C9F3BD24-2C7F-453C-97A3-0550C0FE58AF}" name="CoverageType" dataDxfId="74"/>
    <tableColumn id="9" xr3:uid="{BDF865ED-4845-4CD7-9DAD-710679EDB199}" name="AnnualPremium" dataDxfId="73"/>
    <tableColumn id="10" xr3:uid="{EA8D6FDE-14EB-46AA-BC66-84049149A87E}" name="ClaimFiled_Last5Yrs" dataDxfId="72"/>
    <tableColumn id="11" xr3:uid="{85724842-2886-4AC5-A023-A704F34F2E05}" name="AntiTheftDevice" dataDxfId="71"/>
    <tableColumn id="2" xr3:uid="{BF23ACB3-B5E1-47A7-AB67-08C820E4CC9A}" name="Accident_Last3Yrs" dataDxfId="7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Relationship Id="rId4" Type="http://schemas.openxmlformats.org/officeDocument/2006/relationships/table" Target="../tables/table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096153-EE9D-4FC0-92E3-9E0DD9A3D05E}">
  <dimension ref="B2:C20"/>
  <sheetViews>
    <sheetView tabSelected="1" zoomScale="164" zoomScaleNormal="100" workbookViewId="0"/>
  </sheetViews>
  <sheetFormatPr baseColWidth="10" defaultColWidth="8.83203125" defaultRowHeight="15" x14ac:dyDescent="0.2"/>
  <cols>
    <col min="1" max="1" width="2.5" customWidth="1"/>
    <col min="2" max="3" width="4.6640625" customWidth="1"/>
    <col min="4" max="4" width="13.83203125" customWidth="1"/>
    <col min="5" max="5" width="9.33203125" bestFit="1" customWidth="1"/>
    <col min="6" max="6" width="10.83203125" customWidth="1"/>
    <col min="7" max="7" width="8.83203125" customWidth="1"/>
    <col min="8" max="8" width="11.6640625" customWidth="1"/>
  </cols>
  <sheetData>
    <row r="2" spans="2:3" ht="19" x14ac:dyDescent="0.25">
      <c r="B2" s="5" t="s">
        <v>80</v>
      </c>
    </row>
    <row r="4" spans="2:3" ht="19" x14ac:dyDescent="0.25">
      <c r="B4" s="5" t="s">
        <v>64</v>
      </c>
    </row>
    <row r="5" spans="2:3" ht="16" x14ac:dyDescent="0.2">
      <c r="B5" s="34" t="s">
        <v>65</v>
      </c>
    </row>
    <row r="6" spans="2:3" x14ac:dyDescent="0.2">
      <c r="B6" t="s">
        <v>70</v>
      </c>
    </row>
    <row r="7" spans="2:3" x14ac:dyDescent="0.2">
      <c r="C7" t="s">
        <v>66</v>
      </c>
    </row>
    <row r="8" spans="2:3" x14ac:dyDescent="0.2">
      <c r="C8" t="s">
        <v>67</v>
      </c>
    </row>
    <row r="9" spans="2:3" x14ac:dyDescent="0.2">
      <c r="C9" t="s">
        <v>68</v>
      </c>
    </row>
    <row r="10" spans="2:3" x14ac:dyDescent="0.2">
      <c r="C10" t="s">
        <v>69</v>
      </c>
    </row>
    <row r="11" spans="2:3" x14ac:dyDescent="0.2">
      <c r="C11" s="28"/>
    </row>
    <row r="12" spans="2:3" ht="19" x14ac:dyDescent="0.25">
      <c r="B12" s="5" t="s">
        <v>63</v>
      </c>
    </row>
    <row r="13" spans="2:3" x14ac:dyDescent="0.2">
      <c r="C13" t="s">
        <v>802</v>
      </c>
    </row>
    <row r="14" spans="2:3" x14ac:dyDescent="0.2">
      <c r="C14" t="s">
        <v>803</v>
      </c>
    </row>
    <row r="15" spans="2:3" x14ac:dyDescent="0.2">
      <c r="C15" t="s">
        <v>192</v>
      </c>
    </row>
    <row r="16" spans="2:3" x14ac:dyDescent="0.2">
      <c r="C16" t="s">
        <v>81</v>
      </c>
    </row>
    <row r="17" spans="3:3" x14ac:dyDescent="0.2">
      <c r="C17" t="s">
        <v>82</v>
      </c>
    </row>
    <row r="18" spans="3:3" x14ac:dyDescent="0.2">
      <c r="C18" t="s">
        <v>801</v>
      </c>
    </row>
    <row r="19" spans="3:3" x14ac:dyDescent="0.2">
      <c r="C19" t="s">
        <v>83</v>
      </c>
    </row>
    <row r="20" spans="3:3" x14ac:dyDescent="0.2">
      <c r="C20" t="s">
        <v>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DB350-05EE-40BE-A30D-6FFF05325AB9}">
  <dimension ref="B1:H24"/>
  <sheetViews>
    <sheetView zoomScale="135" zoomScaleNormal="200" workbookViewId="0"/>
  </sheetViews>
  <sheetFormatPr baseColWidth="10" defaultColWidth="8.83203125" defaultRowHeight="15" x14ac:dyDescent="0.2"/>
  <cols>
    <col min="1" max="1" width="3" customWidth="1"/>
    <col min="2" max="2" width="14.83203125" customWidth="1"/>
    <col min="3" max="3" width="13.5" customWidth="1"/>
    <col min="4" max="4" width="15.33203125" customWidth="1"/>
    <col min="5" max="5" width="13.6640625" customWidth="1"/>
    <col min="6" max="6" width="10.6640625" bestFit="1" customWidth="1"/>
    <col min="7" max="7" width="11.6640625" bestFit="1" customWidth="1"/>
    <col min="11" max="11" width="30.5" bestFit="1" customWidth="1"/>
  </cols>
  <sheetData>
    <row r="1" spans="2:8" ht="16" thickBot="1" x14ac:dyDescent="0.25"/>
    <row r="2" spans="2:8" ht="16" thickBot="1" x14ac:dyDescent="0.25">
      <c r="B2" s="181" t="s">
        <v>15</v>
      </c>
      <c r="C2" s="182"/>
      <c r="D2" s="182"/>
      <c r="E2" s="182"/>
      <c r="F2" s="182"/>
      <c r="G2" s="182"/>
      <c r="H2" s="183"/>
    </row>
    <row r="3" spans="2:8" x14ac:dyDescent="0.2">
      <c r="B3" s="186" t="s">
        <v>16</v>
      </c>
      <c r="C3" s="184"/>
      <c r="D3" s="184"/>
      <c r="E3" s="184" t="s">
        <v>17</v>
      </c>
      <c r="F3" s="184"/>
      <c r="G3" s="184" t="s">
        <v>18</v>
      </c>
      <c r="H3" s="185"/>
    </row>
    <row r="4" spans="2:8" ht="15.5" customHeight="1" x14ac:dyDescent="0.2">
      <c r="B4" s="187" t="s">
        <v>19</v>
      </c>
      <c r="C4" s="188"/>
      <c r="D4" s="188"/>
      <c r="E4" s="189" t="s">
        <v>20</v>
      </c>
      <c r="F4" s="189"/>
      <c r="G4" s="189" t="s">
        <v>21</v>
      </c>
      <c r="H4" s="190"/>
    </row>
    <row r="5" spans="2:8" x14ac:dyDescent="0.2">
      <c r="B5" s="187"/>
      <c r="C5" s="188"/>
      <c r="D5" s="188"/>
      <c r="E5" s="189"/>
      <c r="F5" s="189"/>
      <c r="G5" s="189"/>
      <c r="H5" s="190"/>
    </row>
    <row r="6" spans="2:8" x14ac:dyDescent="0.2">
      <c r="B6" s="173" t="s">
        <v>22</v>
      </c>
      <c r="C6" s="174"/>
      <c r="D6" s="174"/>
      <c r="E6" s="175" t="s">
        <v>23</v>
      </c>
      <c r="F6" s="175"/>
      <c r="G6" s="175" t="s">
        <v>24</v>
      </c>
      <c r="H6" s="176"/>
    </row>
    <row r="7" spans="2:8" x14ac:dyDescent="0.2">
      <c r="B7" s="173"/>
      <c r="C7" s="174"/>
      <c r="D7" s="174"/>
      <c r="E7" s="175"/>
      <c r="F7" s="175"/>
      <c r="G7" s="175"/>
      <c r="H7" s="176"/>
    </row>
    <row r="8" spans="2:8" x14ac:dyDescent="0.2">
      <c r="B8" s="177" t="s">
        <v>28</v>
      </c>
      <c r="C8" s="178"/>
      <c r="D8" s="178"/>
      <c r="E8" s="179" t="s">
        <v>29</v>
      </c>
      <c r="F8" s="179"/>
      <c r="G8" s="179" t="s">
        <v>30</v>
      </c>
      <c r="H8" s="180"/>
    </row>
    <row r="9" spans="2:8" ht="15.5" customHeight="1" thickBot="1" x14ac:dyDescent="0.25">
      <c r="B9" s="168" t="s">
        <v>25</v>
      </c>
      <c r="C9" s="169"/>
      <c r="D9" s="169"/>
      <c r="E9" s="170" t="s">
        <v>26</v>
      </c>
      <c r="F9" s="170"/>
      <c r="G9" s="171" t="s">
        <v>27</v>
      </c>
      <c r="H9" s="172"/>
    </row>
    <row r="11" spans="2:8" ht="16" thickBot="1" x14ac:dyDescent="0.25"/>
    <row r="12" spans="2:8" ht="18.5" customHeight="1" x14ac:dyDescent="0.2">
      <c r="B12" s="136" t="s">
        <v>179</v>
      </c>
      <c r="C12" s="137" t="s">
        <v>178</v>
      </c>
      <c r="D12" s="138" t="s">
        <v>180</v>
      </c>
    </row>
    <row r="13" spans="2:8" x14ac:dyDescent="0.2">
      <c r="B13" s="139">
        <v>2</v>
      </c>
      <c r="C13" s="140">
        <v>5</v>
      </c>
      <c r="D13" s="141">
        <f>B13*$C13</f>
        <v>10</v>
      </c>
    </row>
    <row r="14" spans="2:8" x14ac:dyDescent="0.2">
      <c r="B14" s="142">
        <v>3</v>
      </c>
      <c r="C14" s="143">
        <v>10</v>
      </c>
      <c r="D14" s="144">
        <f t="shared" ref="D14:D18" si="0">B14*C14</f>
        <v>30</v>
      </c>
    </row>
    <row r="15" spans="2:8" x14ac:dyDescent="0.2">
      <c r="B15" s="145">
        <v>4</v>
      </c>
      <c r="C15" s="146">
        <v>15</v>
      </c>
      <c r="D15" s="147">
        <f>B15*C15</f>
        <v>60</v>
      </c>
    </row>
    <row r="16" spans="2:8" x14ac:dyDescent="0.2">
      <c r="B16" s="142">
        <v>5</v>
      </c>
      <c r="C16" s="143">
        <v>20</v>
      </c>
      <c r="D16" s="144">
        <f t="shared" si="0"/>
        <v>100</v>
      </c>
    </row>
    <row r="17" spans="2:4" x14ac:dyDescent="0.2">
      <c r="B17" s="145">
        <v>6</v>
      </c>
      <c r="C17" s="146">
        <v>25</v>
      </c>
      <c r="D17" s="147">
        <f t="shared" si="0"/>
        <v>150</v>
      </c>
    </row>
    <row r="18" spans="2:4" ht="15.5" customHeight="1" thickBot="1" x14ac:dyDescent="0.25">
      <c r="B18" s="148">
        <v>7</v>
      </c>
      <c r="C18" s="149">
        <v>30</v>
      </c>
      <c r="D18" s="150">
        <f t="shared" si="0"/>
        <v>210</v>
      </c>
    </row>
    <row r="23" spans="2:4" ht="14.5" customHeight="1" x14ac:dyDescent="0.2"/>
    <row r="24" spans="2:4" ht="15" customHeight="1" x14ac:dyDescent="0.2"/>
  </sheetData>
  <mergeCells count="16">
    <mergeCell ref="B2:H2"/>
    <mergeCell ref="G3:H3"/>
    <mergeCell ref="B3:D3"/>
    <mergeCell ref="E3:F3"/>
    <mergeCell ref="B4:D5"/>
    <mergeCell ref="E4:F5"/>
    <mergeCell ref="G4:H5"/>
    <mergeCell ref="B9:D9"/>
    <mergeCell ref="E9:F9"/>
    <mergeCell ref="G9:H9"/>
    <mergeCell ref="B6:D7"/>
    <mergeCell ref="E6:F7"/>
    <mergeCell ref="G6:H7"/>
    <mergeCell ref="B8:D8"/>
    <mergeCell ref="E8:F8"/>
    <mergeCell ref="G8:H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C2C71-1D8F-4C9A-BFD0-396CF64F18A7}">
  <dimension ref="B2:N24"/>
  <sheetViews>
    <sheetView zoomScale="125" workbookViewId="0"/>
  </sheetViews>
  <sheetFormatPr baseColWidth="10" defaultColWidth="8.83203125" defaultRowHeight="15" x14ac:dyDescent="0.2"/>
  <cols>
    <col min="3" max="3" width="12" bestFit="1" customWidth="1"/>
    <col min="4" max="4" width="12.1640625" bestFit="1" customWidth="1"/>
    <col min="5" max="5" width="11.83203125" bestFit="1" customWidth="1"/>
    <col min="6" max="6" width="10.6640625" bestFit="1" customWidth="1"/>
    <col min="7" max="7" width="11.6640625" bestFit="1" customWidth="1"/>
    <col min="9" max="9" width="10.5" customWidth="1"/>
  </cols>
  <sheetData>
    <row r="2" spans="2:14" ht="16" thickBot="1" x14ac:dyDescent="0.25">
      <c r="B2" s="193" t="s">
        <v>0</v>
      </c>
      <c r="C2" s="193"/>
      <c r="D2" s="193"/>
      <c r="E2" s="193"/>
      <c r="F2" s="193"/>
      <c r="G2" s="193"/>
      <c r="H2" s="193"/>
      <c r="I2" s="193"/>
    </row>
    <row r="3" spans="2:14" x14ac:dyDescent="0.2">
      <c r="B3" s="83" t="s">
        <v>1</v>
      </c>
      <c r="C3" s="84" t="s">
        <v>86</v>
      </c>
      <c r="D3" s="84" t="s">
        <v>2</v>
      </c>
      <c r="E3" s="85" t="s">
        <v>3</v>
      </c>
      <c r="G3" s="86" t="s">
        <v>4</v>
      </c>
      <c r="H3" s="87"/>
      <c r="I3" s="87"/>
    </row>
    <row r="4" spans="2:14" ht="16" x14ac:dyDescent="0.2">
      <c r="B4" s="88">
        <v>1</v>
      </c>
      <c r="C4" s="89"/>
      <c r="D4" s="89" t="s">
        <v>116</v>
      </c>
      <c r="E4" s="90">
        <v>5</v>
      </c>
      <c r="F4" s="91"/>
      <c r="G4" s="194" t="s">
        <v>808</v>
      </c>
      <c r="H4" s="194"/>
      <c r="I4" s="194"/>
      <c r="J4" s="194"/>
      <c r="K4" s="194"/>
      <c r="L4" s="194"/>
      <c r="M4" s="194"/>
      <c r="N4" s="194"/>
    </row>
    <row r="5" spans="2:14" ht="16" x14ac:dyDescent="0.2">
      <c r="B5" s="88">
        <v>2</v>
      </c>
      <c r="C5" s="89"/>
      <c r="D5" s="89" t="s">
        <v>117</v>
      </c>
      <c r="E5" s="90">
        <v>10</v>
      </c>
      <c r="F5" s="91"/>
      <c r="G5" s="194"/>
      <c r="H5" s="194"/>
      <c r="I5" s="194"/>
      <c r="J5" s="194"/>
      <c r="K5" s="194"/>
      <c r="L5" s="194"/>
      <c r="M5" s="194"/>
      <c r="N5" s="194"/>
    </row>
    <row r="6" spans="2:14" ht="17" thickBot="1" x14ac:dyDescent="0.25">
      <c r="B6" s="92">
        <v>3</v>
      </c>
      <c r="C6" s="93"/>
      <c r="D6" s="93" t="s">
        <v>118</v>
      </c>
      <c r="E6" s="94">
        <v>15</v>
      </c>
      <c r="F6" s="91"/>
      <c r="G6" s="194"/>
      <c r="H6" s="194"/>
      <c r="I6" s="194"/>
      <c r="J6" s="194"/>
      <c r="K6" s="194"/>
      <c r="L6" s="194"/>
      <c r="M6" s="194"/>
      <c r="N6" s="194"/>
    </row>
    <row r="7" spans="2:14" x14ac:dyDescent="0.2">
      <c r="B7" s="95"/>
      <c r="C7" s="95"/>
      <c r="D7" s="95"/>
      <c r="E7" s="96"/>
      <c r="F7" s="95"/>
      <c r="G7" s="91"/>
      <c r="H7" s="91"/>
      <c r="I7" s="91"/>
      <c r="J7" s="91"/>
      <c r="K7" s="91"/>
      <c r="L7" s="91"/>
    </row>
    <row r="8" spans="2:14" ht="16" thickBot="1" x14ac:dyDescent="0.25">
      <c r="B8" s="195" t="s">
        <v>5</v>
      </c>
      <c r="C8" s="195"/>
      <c r="D8" s="195"/>
      <c r="E8" s="195"/>
      <c r="F8" s="195"/>
      <c r="G8" s="195"/>
      <c r="H8" s="195"/>
      <c r="I8" s="195"/>
    </row>
    <row r="9" spans="2:14" x14ac:dyDescent="0.2">
      <c r="B9" s="83" t="s">
        <v>6</v>
      </c>
      <c r="C9" s="84" t="s">
        <v>86</v>
      </c>
      <c r="D9" s="84" t="s">
        <v>2</v>
      </c>
      <c r="E9" s="85" t="s">
        <v>3</v>
      </c>
      <c r="F9" s="87" t="s">
        <v>119</v>
      </c>
      <c r="G9" s="198" t="s">
        <v>8</v>
      </c>
      <c r="H9" s="198"/>
      <c r="I9" s="198"/>
      <c r="J9" s="198"/>
      <c r="K9" s="198"/>
      <c r="L9" s="198"/>
      <c r="M9" s="198"/>
      <c r="N9" s="198"/>
    </row>
    <row r="10" spans="2:14" x14ac:dyDescent="0.2">
      <c r="B10" s="88">
        <v>1</v>
      </c>
      <c r="D10" s="97" t="s">
        <v>120</v>
      </c>
      <c r="E10" s="90">
        <v>10</v>
      </c>
      <c r="F10" s="89">
        <v>10</v>
      </c>
      <c r="G10" s="198"/>
      <c r="H10" s="198"/>
      <c r="I10" s="198"/>
      <c r="J10" s="198"/>
      <c r="K10" s="198"/>
      <c r="L10" s="198"/>
      <c r="M10" s="198"/>
      <c r="N10" s="198"/>
    </row>
    <row r="11" spans="2:14" x14ac:dyDescent="0.2">
      <c r="B11" s="88">
        <v>2</v>
      </c>
      <c r="C11" s="89"/>
      <c r="D11" s="97" t="s">
        <v>121</v>
      </c>
      <c r="E11" s="90">
        <v>20</v>
      </c>
      <c r="G11" s="200" t="s">
        <v>9</v>
      </c>
      <c r="H11" s="200"/>
      <c r="I11" s="200"/>
      <c r="J11" s="200"/>
      <c r="K11" s="200"/>
      <c r="L11" s="200"/>
      <c r="M11" s="200"/>
      <c r="N11" s="200"/>
    </row>
    <row r="12" spans="2:14" ht="16" thickBot="1" x14ac:dyDescent="0.25">
      <c r="B12" s="92">
        <v>3</v>
      </c>
      <c r="C12" s="93"/>
      <c r="D12" s="98" t="s">
        <v>122</v>
      </c>
      <c r="E12" s="94">
        <v>30</v>
      </c>
      <c r="G12" s="199" t="s">
        <v>10</v>
      </c>
      <c r="H12" s="199"/>
      <c r="I12" s="199"/>
      <c r="J12" s="199"/>
      <c r="K12" s="199"/>
      <c r="L12" s="199"/>
      <c r="M12" s="199"/>
      <c r="N12" s="199"/>
    </row>
    <row r="13" spans="2:14" x14ac:dyDescent="0.2">
      <c r="H13" s="99"/>
      <c r="I13" s="99"/>
    </row>
    <row r="14" spans="2:14" x14ac:dyDescent="0.2">
      <c r="G14" s="99"/>
      <c r="H14" s="99"/>
      <c r="I14" s="99"/>
    </row>
    <row r="17" spans="2:14" ht="16" thickBot="1" x14ac:dyDescent="0.25">
      <c r="B17" s="193" t="s">
        <v>11</v>
      </c>
      <c r="C17" s="193"/>
      <c r="D17" s="193"/>
      <c r="E17" s="193"/>
      <c r="F17" s="193"/>
      <c r="G17" s="193"/>
      <c r="H17" s="193"/>
      <c r="I17" s="193"/>
    </row>
    <row r="18" spans="2:14" x14ac:dyDescent="0.2">
      <c r="B18" s="100" t="s">
        <v>6</v>
      </c>
      <c r="C18" s="196" t="s">
        <v>7</v>
      </c>
      <c r="D18" s="196"/>
      <c r="E18" s="197"/>
      <c r="G18" s="201" t="s">
        <v>12</v>
      </c>
      <c r="H18" s="201"/>
      <c r="I18" s="201"/>
      <c r="J18" s="201"/>
      <c r="K18" s="201"/>
      <c r="L18" s="201"/>
      <c r="M18" s="201"/>
      <c r="N18" s="201"/>
    </row>
    <row r="19" spans="2:14" x14ac:dyDescent="0.2">
      <c r="B19" s="101"/>
      <c r="C19" s="102">
        <v>5</v>
      </c>
      <c r="D19" s="102">
        <v>10</v>
      </c>
      <c r="E19" s="103">
        <v>100</v>
      </c>
      <c r="G19" s="95"/>
      <c r="J19" s="95"/>
      <c r="M19" s="95"/>
      <c r="N19" s="95"/>
    </row>
    <row r="20" spans="2:14" x14ac:dyDescent="0.2">
      <c r="B20" s="101">
        <v>3</v>
      </c>
      <c r="C20" s="104"/>
      <c r="D20" s="104"/>
      <c r="E20" s="105"/>
      <c r="G20" s="86" t="s">
        <v>13</v>
      </c>
      <c r="H20" s="191" t="s">
        <v>123</v>
      </c>
      <c r="I20" s="191"/>
    </row>
    <row r="21" spans="2:14" x14ac:dyDescent="0.2">
      <c r="B21" s="101">
        <v>6</v>
      </c>
      <c r="C21" s="104"/>
      <c r="D21" s="104"/>
      <c r="E21" s="105"/>
      <c r="G21" s="87"/>
      <c r="H21" s="191"/>
      <c r="I21" s="191"/>
    </row>
    <row r="22" spans="2:14" x14ac:dyDescent="0.2">
      <c r="B22" s="106"/>
      <c r="E22" s="107"/>
      <c r="H22" s="191" t="s">
        <v>124</v>
      </c>
      <c r="I22" s="191"/>
    </row>
    <row r="23" spans="2:14" x14ac:dyDescent="0.2">
      <c r="B23" s="106" t="s">
        <v>14</v>
      </c>
      <c r="C23" s="108" t="s">
        <v>136</v>
      </c>
      <c r="D23" s="108" t="s">
        <v>139</v>
      </c>
      <c r="E23" s="109" t="s">
        <v>140</v>
      </c>
      <c r="H23" s="191"/>
      <c r="I23" s="191"/>
      <c r="K23" s="192"/>
    </row>
    <row r="24" spans="2:14" ht="16" thickBot="1" x14ac:dyDescent="0.25">
      <c r="B24" s="110"/>
      <c r="C24" s="111" t="s">
        <v>137</v>
      </c>
      <c r="D24" s="111" t="s">
        <v>138</v>
      </c>
      <c r="E24" s="112" t="s">
        <v>141</v>
      </c>
      <c r="H24" s="191"/>
      <c r="I24" s="191"/>
      <c r="K24" s="192"/>
    </row>
  </sheetData>
  <mergeCells count="12">
    <mergeCell ref="H20:I21"/>
    <mergeCell ref="H22:I24"/>
    <mergeCell ref="K23:K24"/>
    <mergeCell ref="B2:I2"/>
    <mergeCell ref="G4:N6"/>
    <mergeCell ref="B8:I8"/>
    <mergeCell ref="B17:I17"/>
    <mergeCell ref="C18:E18"/>
    <mergeCell ref="G9:N10"/>
    <mergeCell ref="G12:N12"/>
    <mergeCell ref="G11:N11"/>
    <mergeCell ref="G18:N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BA9FE-02BF-4DCC-815D-32AC9133B883}">
  <dimension ref="B2:L24"/>
  <sheetViews>
    <sheetView zoomScale="117" zoomScaleNormal="100" workbookViewId="0"/>
  </sheetViews>
  <sheetFormatPr baseColWidth="10" defaultColWidth="8.83203125" defaultRowHeight="15" x14ac:dyDescent="0.2"/>
  <cols>
    <col min="1" max="1" width="2.6640625" customWidth="1"/>
    <col min="2" max="2" width="16.83203125" customWidth="1"/>
    <col min="3" max="3" width="28.83203125" customWidth="1"/>
    <col min="5" max="5" width="11" customWidth="1"/>
    <col min="6" max="6" width="10.1640625" customWidth="1"/>
    <col min="7" max="7" width="10.6640625" customWidth="1"/>
  </cols>
  <sheetData>
    <row r="2" spans="2:12" ht="21" x14ac:dyDescent="0.25">
      <c r="C2" s="205" t="s">
        <v>48</v>
      </c>
      <c r="D2" s="205"/>
      <c r="E2" s="205"/>
      <c r="F2" s="205"/>
      <c r="G2" s="205"/>
      <c r="H2" s="205" t="s">
        <v>168</v>
      </c>
      <c r="I2" s="205"/>
      <c r="J2" s="205"/>
      <c r="K2" s="205"/>
      <c r="L2" s="205"/>
    </row>
    <row r="3" spans="2:12" ht="14.5" customHeight="1" thickBot="1" x14ac:dyDescent="0.25"/>
    <row r="4" spans="2:12" ht="14.5" customHeight="1" x14ac:dyDescent="0.2">
      <c r="B4" s="1" t="s">
        <v>33</v>
      </c>
      <c r="C4" s="228" t="s">
        <v>49</v>
      </c>
      <c r="D4" s="229"/>
      <c r="E4" s="229"/>
      <c r="F4" s="229"/>
      <c r="G4" s="229"/>
      <c r="H4" s="220" t="s">
        <v>182</v>
      </c>
      <c r="I4" s="220"/>
      <c r="J4" s="220"/>
      <c r="K4" s="220"/>
      <c r="L4" s="221"/>
    </row>
    <row r="5" spans="2:12" ht="14.5" customHeight="1" x14ac:dyDescent="0.2">
      <c r="B5" s="2" t="s">
        <v>36</v>
      </c>
      <c r="C5" s="230" t="s">
        <v>50</v>
      </c>
      <c r="D5" s="223"/>
      <c r="E5" s="223"/>
      <c r="F5" s="223"/>
      <c r="G5" s="231"/>
      <c r="H5" s="222" t="s">
        <v>181</v>
      </c>
      <c r="I5" s="223"/>
      <c r="J5" s="223"/>
      <c r="K5" s="223"/>
      <c r="L5" s="224"/>
    </row>
    <row r="6" spans="2:12" ht="14.5" customHeight="1" x14ac:dyDescent="0.2">
      <c r="B6" s="3" t="s">
        <v>39</v>
      </c>
      <c r="C6" s="232" t="s">
        <v>93</v>
      </c>
      <c r="D6" s="225"/>
      <c r="E6" s="225"/>
      <c r="F6" s="225"/>
      <c r="G6" s="225"/>
      <c r="H6" s="225" t="s">
        <v>170</v>
      </c>
      <c r="I6" s="225"/>
      <c r="J6" s="225"/>
      <c r="K6" s="225"/>
      <c r="L6" s="226"/>
    </row>
    <row r="7" spans="2:12" ht="44" customHeight="1" x14ac:dyDescent="0.2">
      <c r="B7" s="2" t="s">
        <v>40</v>
      </c>
      <c r="C7" s="203" t="s">
        <v>177</v>
      </c>
      <c r="D7" s="204"/>
      <c r="E7" s="204"/>
      <c r="F7" s="204"/>
      <c r="G7" s="204"/>
      <c r="H7" s="206" t="s">
        <v>169</v>
      </c>
      <c r="I7" s="206"/>
      <c r="J7" s="206"/>
      <c r="K7" s="206"/>
      <c r="L7" s="207"/>
    </row>
    <row r="8" spans="2:12" ht="16" thickBot="1" x14ac:dyDescent="0.25">
      <c r="B8" s="4" t="s">
        <v>41</v>
      </c>
      <c r="C8" s="218" t="s">
        <v>51</v>
      </c>
      <c r="D8" s="219"/>
      <c r="E8" s="219"/>
      <c r="F8" s="219"/>
      <c r="G8" s="219"/>
      <c r="H8" s="219" t="s">
        <v>174</v>
      </c>
      <c r="I8" s="219"/>
      <c r="J8" s="219"/>
      <c r="K8" s="219"/>
      <c r="L8" s="227"/>
    </row>
    <row r="10" spans="2:12" ht="19" x14ac:dyDescent="0.25">
      <c r="B10" s="5" t="s">
        <v>44</v>
      </c>
    </row>
    <row r="11" spans="2:12" ht="16" thickBot="1" x14ac:dyDescent="0.25"/>
    <row r="12" spans="2:12" x14ac:dyDescent="0.2">
      <c r="B12" s="58" t="s">
        <v>1</v>
      </c>
      <c r="C12" s="59" t="s">
        <v>86</v>
      </c>
      <c r="D12" s="214" t="s">
        <v>2</v>
      </c>
      <c r="E12" s="215"/>
      <c r="F12" s="215"/>
      <c r="G12" s="60" t="s">
        <v>3</v>
      </c>
      <c r="H12" s="87"/>
    </row>
    <row r="13" spans="2:12" x14ac:dyDescent="0.2">
      <c r="B13" s="133">
        <v>6.2847</v>
      </c>
      <c r="C13" s="46"/>
      <c r="D13" s="216" t="s">
        <v>172</v>
      </c>
      <c r="E13" s="217"/>
      <c r="F13" s="217"/>
      <c r="G13" s="61">
        <f>SUM(B13,B14,B15,B16,B17,B18)</f>
        <v>174.8272</v>
      </c>
    </row>
    <row r="14" spans="2:12" x14ac:dyDescent="0.2">
      <c r="B14" s="134">
        <v>13.079599999999999</v>
      </c>
      <c r="D14" s="208" t="s">
        <v>171</v>
      </c>
      <c r="E14" s="209"/>
      <c r="F14" s="209"/>
      <c r="G14" s="61">
        <f>SUM(B13:B18)</f>
        <v>174.8272</v>
      </c>
    </row>
    <row r="15" spans="2:12" x14ac:dyDescent="0.2">
      <c r="B15" s="134">
        <v>26.2746</v>
      </c>
      <c r="D15" s="208" t="s">
        <v>175</v>
      </c>
      <c r="E15" s="209"/>
      <c r="F15" s="210"/>
      <c r="G15" s="61">
        <f>ROUND(G14,2)</f>
        <v>174.83</v>
      </c>
    </row>
    <row r="16" spans="2:12" x14ac:dyDescent="0.2">
      <c r="B16" s="134">
        <v>32.709400000000002</v>
      </c>
      <c r="D16" s="208" t="s">
        <v>176</v>
      </c>
      <c r="E16" s="209"/>
      <c r="F16" s="209"/>
      <c r="G16" s="61">
        <f>ROUND(G15,2)</f>
        <v>174.83</v>
      </c>
    </row>
    <row r="17" spans="2:8" x14ac:dyDescent="0.2">
      <c r="B17" s="134">
        <v>41.4968</v>
      </c>
      <c r="D17" s="50"/>
      <c r="E17" s="51"/>
      <c r="F17" s="51"/>
      <c r="G17" s="132"/>
    </row>
    <row r="18" spans="2:8" ht="16" thickBot="1" x14ac:dyDescent="0.25">
      <c r="B18" s="135">
        <v>54.982100000000003</v>
      </c>
      <c r="C18" s="62"/>
      <c r="D18" s="211"/>
      <c r="E18" s="212"/>
      <c r="F18" s="213"/>
      <c r="G18" s="63"/>
    </row>
    <row r="19" spans="2:8" ht="16" thickBot="1" x14ac:dyDescent="0.25"/>
    <row r="20" spans="2:8" ht="16" thickBot="1" x14ac:dyDescent="0.25">
      <c r="B20" s="202" t="s">
        <v>173</v>
      </c>
      <c r="C20" s="202"/>
      <c r="D20" s="202"/>
      <c r="E20" s="202"/>
      <c r="G20" s="57"/>
      <c r="H20" s="113">
        <f>SUM(B13:B15)</f>
        <v>45.6389</v>
      </c>
    </row>
    <row r="21" spans="2:8" ht="16" thickBot="1" x14ac:dyDescent="0.25"/>
    <row r="22" spans="2:8" ht="16" thickBot="1" x14ac:dyDescent="0.25">
      <c r="B22" s="202" t="s">
        <v>183</v>
      </c>
      <c r="C22" s="202"/>
      <c r="D22" s="202"/>
      <c r="E22" s="202"/>
      <c r="G22" s="118"/>
      <c r="H22" s="113">
        <f>ROUND(SUM(B13:B15),1)</f>
        <v>45.6</v>
      </c>
    </row>
    <row r="23" spans="2:8" ht="16" thickBot="1" x14ac:dyDescent="0.25"/>
    <row r="24" spans="2:8" ht="16" thickBot="1" x14ac:dyDescent="0.25">
      <c r="B24" s="7" t="s">
        <v>833</v>
      </c>
      <c r="G24" s="118"/>
      <c r="H24" s="113">
        <f>ROUND(SUM(B16:B18),2)</f>
        <v>129.19</v>
      </c>
    </row>
  </sheetData>
  <mergeCells count="20">
    <mergeCell ref="H8:L8"/>
    <mergeCell ref="C4:G4"/>
    <mergeCell ref="C5:G5"/>
    <mergeCell ref="C6:G6"/>
    <mergeCell ref="B22:E22"/>
    <mergeCell ref="C7:G7"/>
    <mergeCell ref="B20:E20"/>
    <mergeCell ref="H2:L2"/>
    <mergeCell ref="H7:L7"/>
    <mergeCell ref="D14:F14"/>
    <mergeCell ref="D15:F15"/>
    <mergeCell ref="D18:F18"/>
    <mergeCell ref="D12:F12"/>
    <mergeCell ref="D13:F13"/>
    <mergeCell ref="D16:F16"/>
    <mergeCell ref="C2:G2"/>
    <mergeCell ref="C8:G8"/>
    <mergeCell ref="H4:L4"/>
    <mergeCell ref="H5:L5"/>
    <mergeCell ref="H6:L6"/>
  </mergeCells>
  <conditionalFormatting sqref="G20">
    <cfRule type="cellIs" dxfId="69" priority="5" operator="notEqual">
      <formula>SUM(B13:B15)</formula>
    </cfRule>
    <cfRule type="cellIs" dxfId="68" priority="6" operator="equal">
      <formula>SUM(B13:B15)</formula>
    </cfRule>
  </conditionalFormatting>
  <conditionalFormatting sqref="G22">
    <cfRule type="cellIs" dxfId="67" priority="3" operator="equal">
      <formula>ROUND(SUM(B13:B15),1)</formula>
    </cfRule>
    <cfRule type="cellIs" dxfId="66" priority="4" operator="notEqual">
      <formula>ROUND(SUM(B13:B15),1)</formula>
    </cfRule>
  </conditionalFormatting>
  <conditionalFormatting sqref="G24">
    <cfRule type="cellIs" dxfId="65" priority="1" operator="equal">
      <formula>ROUND(SUM(B16:B18),3)</formula>
    </cfRule>
    <cfRule type="cellIs" dxfId="64" priority="2" operator="notEqual">
      <formula>ROUND(SUM(B16:B18),3)</formula>
    </cfRule>
  </conditionalFormatting>
  <pageMargins left="0.7" right="0.7" top="0.75" bottom="0.75" header="0.3" footer="0.3"/>
  <pageSetup orientation="portrait" r:id="rId1"/>
  <ignoredErrors>
    <ignoredError sqref="H20 H22 H2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4B3FC-7212-4319-B1C9-1EB9E7C29DBA}">
  <dimension ref="B2:L32"/>
  <sheetViews>
    <sheetView zoomScale="105" zoomScaleNormal="100" workbookViewId="0"/>
  </sheetViews>
  <sheetFormatPr baseColWidth="10" defaultColWidth="8.83203125" defaultRowHeight="15" x14ac:dyDescent="0.2"/>
  <cols>
    <col min="1" max="1" width="2.5" customWidth="1"/>
    <col min="2" max="2" width="21.6640625" customWidth="1"/>
    <col min="3" max="3" width="26.83203125" customWidth="1"/>
    <col min="4" max="4" width="9.5" customWidth="1"/>
    <col min="5" max="5" width="10.83203125" customWidth="1"/>
    <col min="6" max="6" width="15.6640625" customWidth="1"/>
    <col min="7" max="7" width="7.83203125" bestFit="1" customWidth="1"/>
  </cols>
  <sheetData>
    <row r="2" spans="2:12" ht="21" x14ac:dyDescent="0.25">
      <c r="B2" s="205" t="s">
        <v>52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</row>
    <row r="3" spans="2:12" ht="16" thickBot="1" x14ac:dyDescent="0.25"/>
    <row r="4" spans="2:12" ht="14.5" customHeight="1" x14ac:dyDescent="0.2">
      <c r="B4" s="1" t="s">
        <v>33</v>
      </c>
      <c r="C4" s="233" t="s">
        <v>53</v>
      </c>
      <c r="D4" s="234"/>
      <c r="E4" s="234"/>
      <c r="F4" s="234"/>
      <c r="G4" s="234"/>
      <c r="H4" s="234"/>
      <c r="I4" s="234"/>
      <c r="J4" s="234"/>
      <c r="K4" s="234"/>
      <c r="L4" s="235"/>
    </row>
    <row r="5" spans="2:12" ht="14.5" customHeight="1" x14ac:dyDescent="0.2">
      <c r="B5" s="2" t="s">
        <v>36</v>
      </c>
      <c r="C5" s="236" t="s">
        <v>54</v>
      </c>
      <c r="D5" s="237"/>
      <c r="E5" s="237"/>
      <c r="F5" s="237"/>
      <c r="G5" s="237"/>
      <c r="H5" s="237"/>
      <c r="I5" s="237"/>
      <c r="J5" s="237"/>
      <c r="K5" s="237"/>
      <c r="L5" s="238"/>
    </row>
    <row r="6" spans="2:12" x14ac:dyDescent="0.2">
      <c r="B6" s="3" t="s">
        <v>39</v>
      </c>
      <c r="C6" s="239" t="s">
        <v>184</v>
      </c>
      <c r="D6" s="240"/>
      <c r="E6" s="240"/>
      <c r="F6" s="240"/>
      <c r="G6" s="240"/>
      <c r="H6" s="240"/>
      <c r="I6" s="240"/>
      <c r="J6" s="240"/>
      <c r="K6" s="240"/>
      <c r="L6" s="241"/>
    </row>
    <row r="7" spans="2:12" ht="44" customHeight="1" x14ac:dyDescent="0.2">
      <c r="B7" s="2" t="s">
        <v>40</v>
      </c>
      <c r="C7" s="236" t="s">
        <v>190</v>
      </c>
      <c r="D7" s="237"/>
      <c r="E7" s="237"/>
      <c r="F7" s="237"/>
      <c r="G7" s="237"/>
      <c r="H7" s="237"/>
      <c r="I7" s="237"/>
      <c r="J7" s="237"/>
      <c r="K7" s="237"/>
      <c r="L7" s="238"/>
    </row>
    <row r="8" spans="2:12" ht="16" thickBot="1" x14ac:dyDescent="0.25">
      <c r="B8" s="4" t="s">
        <v>41</v>
      </c>
      <c r="C8" s="242" t="s">
        <v>130</v>
      </c>
      <c r="D8" s="243"/>
      <c r="E8" s="243"/>
      <c r="F8" s="243"/>
      <c r="G8" s="243"/>
      <c r="H8" s="243"/>
      <c r="I8" s="243"/>
      <c r="J8" s="243"/>
      <c r="K8" s="243"/>
      <c r="L8" s="244"/>
    </row>
    <row r="10" spans="2:12" ht="19" x14ac:dyDescent="0.25">
      <c r="B10" s="5" t="s">
        <v>44</v>
      </c>
    </row>
    <row r="12" spans="2:12" x14ac:dyDescent="0.2">
      <c r="B12" t="s">
        <v>194</v>
      </c>
    </row>
    <row r="13" spans="2:12" ht="16" thickBot="1" x14ac:dyDescent="0.25"/>
    <row r="14" spans="2:12" x14ac:dyDescent="0.2">
      <c r="B14" s="58" t="s">
        <v>193</v>
      </c>
      <c r="C14" s="59" t="s">
        <v>86</v>
      </c>
      <c r="D14" s="214" t="s">
        <v>2</v>
      </c>
      <c r="E14" s="215"/>
      <c r="F14" s="215"/>
      <c r="G14" s="60" t="s">
        <v>3</v>
      </c>
      <c r="H14" s="87" t="s">
        <v>832</v>
      </c>
    </row>
    <row r="15" spans="2:12" x14ac:dyDescent="0.2">
      <c r="B15" s="151">
        <v>1074562</v>
      </c>
      <c r="C15" s="46"/>
      <c r="D15" s="216" t="s">
        <v>185</v>
      </c>
      <c r="E15" s="217"/>
      <c r="F15" s="217"/>
      <c r="G15" s="61" t="str">
        <f>IF(B15&gt;1000000,"Severe","Normal")</f>
        <v>Severe</v>
      </c>
      <c r="H15">
        <v>1000000</v>
      </c>
    </row>
    <row r="16" spans="2:12" x14ac:dyDescent="0.2">
      <c r="B16" s="152">
        <v>16384563</v>
      </c>
      <c r="C16" s="46"/>
      <c r="D16" s="216" t="s">
        <v>189</v>
      </c>
      <c r="E16" s="217"/>
      <c r="F16" s="217"/>
      <c r="G16" s="61" t="str">
        <f>IF(B16&gt;1000000,"Severe","Normal")</f>
        <v>Severe</v>
      </c>
    </row>
    <row r="17" spans="2:8" x14ac:dyDescent="0.2">
      <c r="B17" s="152">
        <v>394573</v>
      </c>
      <c r="C17" s="46"/>
      <c r="D17" s="216" t="s">
        <v>188</v>
      </c>
      <c r="E17" s="217"/>
      <c r="F17" s="217"/>
      <c r="G17" s="61" t="str">
        <f>IF(B17&gt;1000000,"Severe","Normal")</f>
        <v>Normal</v>
      </c>
    </row>
    <row r="18" spans="2:8" x14ac:dyDescent="0.2">
      <c r="B18" s="152">
        <v>5293561</v>
      </c>
      <c r="C18" s="46"/>
      <c r="D18" s="216" t="s">
        <v>187</v>
      </c>
      <c r="E18" s="217"/>
      <c r="F18" s="217"/>
      <c r="G18" s="61" t="str">
        <f>IF(B18&gt;1000000,"Severe","Normal")</f>
        <v>Severe</v>
      </c>
    </row>
    <row r="19" spans="2:8" ht="16" thickBot="1" x14ac:dyDescent="0.25">
      <c r="B19" s="153">
        <v>974018</v>
      </c>
      <c r="C19" s="122"/>
      <c r="D19" s="211" t="s">
        <v>186</v>
      </c>
      <c r="E19" s="212"/>
      <c r="F19" s="213"/>
      <c r="G19" s="63" t="str">
        <f>IF(B19&gt;1000000,"Severe","Normal")</f>
        <v>Normal</v>
      </c>
    </row>
    <row r="20" spans="2:8" ht="16" thickBot="1" x14ac:dyDescent="0.25"/>
    <row r="21" spans="2:8" ht="16" thickBot="1" x14ac:dyDescent="0.25">
      <c r="B21" s="201" t="s">
        <v>195</v>
      </c>
      <c r="C21" s="201"/>
      <c r="D21" s="201"/>
      <c r="E21" s="201"/>
      <c r="F21" s="154">
        <v>1224841</v>
      </c>
      <c r="G21" s="57"/>
      <c r="H21" s="113" t="str">
        <f>IF(F21&gt;1000000,"Severe","Normal")</f>
        <v>Severe</v>
      </c>
    </row>
    <row r="22" spans="2:8" ht="16" thickBot="1" x14ac:dyDescent="0.25"/>
    <row r="23" spans="2:8" ht="16" thickBot="1" x14ac:dyDescent="0.25">
      <c r="B23" s="201" t="s">
        <v>195</v>
      </c>
      <c r="C23" s="201"/>
      <c r="D23" s="201"/>
      <c r="E23" s="201"/>
      <c r="F23" s="154">
        <v>701284</v>
      </c>
      <c r="G23" s="57"/>
      <c r="H23" s="113" t="str">
        <f>IF(F23&gt;1000000,"Severe","Normal")</f>
        <v>Normal</v>
      </c>
    </row>
    <row r="25" spans="2:8" x14ac:dyDescent="0.2">
      <c r="B25" s="7" t="s">
        <v>809</v>
      </c>
    </row>
    <row r="26" spans="2:8" x14ac:dyDescent="0.2">
      <c r="B26" t="s">
        <v>822</v>
      </c>
      <c r="C26" t="s">
        <v>823</v>
      </c>
    </row>
    <row r="27" spans="2:8" x14ac:dyDescent="0.2">
      <c r="B27" t="s">
        <v>811</v>
      </c>
      <c r="C27" t="s">
        <v>814</v>
      </c>
    </row>
    <row r="28" spans="2:8" x14ac:dyDescent="0.2">
      <c r="B28" t="s">
        <v>812</v>
      </c>
      <c r="C28" t="s">
        <v>815</v>
      </c>
    </row>
    <row r="29" spans="2:8" x14ac:dyDescent="0.2">
      <c r="B29" t="s">
        <v>810</v>
      </c>
      <c r="C29" t="s">
        <v>816</v>
      </c>
    </row>
    <row r="30" spans="2:8" x14ac:dyDescent="0.2">
      <c r="B30" t="s">
        <v>813</v>
      </c>
      <c r="C30" t="s">
        <v>817</v>
      </c>
    </row>
    <row r="31" spans="2:8" x14ac:dyDescent="0.2">
      <c r="B31" t="s">
        <v>819</v>
      </c>
      <c r="C31" s="125" t="s">
        <v>820</v>
      </c>
    </row>
    <row r="32" spans="2:8" x14ac:dyDescent="0.2">
      <c r="B32" t="s">
        <v>818</v>
      </c>
      <c r="C32" t="s">
        <v>821</v>
      </c>
    </row>
  </sheetData>
  <mergeCells count="14">
    <mergeCell ref="B23:E23"/>
    <mergeCell ref="C4:L4"/>
    <mergeCell ref="D17:F17"/>
    <mergeCell ref="D19:F19"/>
    <mergeCell ref="B2:L2"/>
    <mergeCell ref="B21:E21"/>
    <mergeCell ref="D18:F18"/>
    <mergeCell ref="C7:L7"/>
    <mergeCell ref="D14:F14"/>
    <mergeCell ref="C5:L5"/>
    <mergeCell ref="C6:L6"/>
    <mergeCell ref="C8:L8"/>
    <mergeCell ref="D15:F15"/>
    <mergeCell ref="D16:F16"/>
  </mergeCells>
  <conditionalFormatting sqref="G21">
    <cfRule type="cellIs" dxfId="63" priority="3" operator="notEqual">
      <formula>IF(F21&gt;1000000,"Severe","Normal")</formula>
    </cfRule>
    <cfRule type="cellIs" dxfId="62" priority="4" operator="equal">
      <formula>IF(F21&gt;1000000,"Severe","Normal")</formula>
    </cfRule>
  </conditionalFormatting>
  <conditionalFormatting sqref="G23">
    <cfRule type="cellIs" dxfId="61" priority="1" operator="notEqual">
      <formula>IF(F23&gt;1000000,"Severe","Normal")</formula>
    </cfRule>
    <cfRule type="cellIs" dxfId="60" priority="2" operator="equal">
      <formula>IF(F23&gt;1000000,"Severe","Normal")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D6CCF-EBCB-45CC-A1D9-2A7666088D73}">
  <dimension ref="B2:L54"/>
  <sheetViews>
    <sheetView zoomScale="125" zoomScaleNormal="100" workbookViewId="0"/>
  </sheetViews>
  <sheetFormatPr baseColWidth="10" defaultColWidth="8.83203125" defaultRowHeight="15" x14ac:dyDescent="0.2"/>
  <cols>
    <col min="1" max="1" width="2.83203125" customWidth="1"/>
    <col min="2" max="2" width="15.33203125" bestFit="1" customWidth="1"/>
    <col min="3" max="3" width="13" customWidth="1"/>
    <col min="4" max="4" width="19.33203125" customWidth="1"/>
    <col min="5" max="5" width="23.5" customWidth="1"/>
    <col min="6" max="6" width="8.83203125" customWidth="1"/>
    <col min="7" max="7" width="11" customWidth="1"/>
    <col min="8" max="8" width="28.33203125" customWidth="1"/>
    <col min="9" max="9" width="16.1640625" customWidth="1"/>
    <col min="11" max="11" width="13.1640625" customWidth="1"/>
    <col min="12" max="12" width="7" customWidth="1"/>
  </cols>
  <sheetData>
    <row r="2" spans="2:12" ht="21" x14ac:dyDescent="0.25">
      <c r="C2" s="205" t="s">
        <v>57</v>
      </c>
      <c r="D2" s="205"/>
      <c r="E2" s="205"/>
      <c r="F2" s="205"/>
      <c r="G2" s="205"/>
      <c r="H2" s="205" t="s">
        <v>58</v>
      </c>
      <c r="I2" s="205"/>
      <c r="J2" s="205"/>
      <c r="K2" s="205"/>
      <c r="L2" s="205"/>
    </row>
    <row r="3" spans="2:12" ht="16" thickBot="1" x14ac:dyDescent="0.25"/>
    <row r="4" spans="2:12" ht="14.5" customHeight="1" x14ac:dyDescent="0.2">
      <c r="B4" s="1" t="s">
        <v>33</v>
      </c>
      <c r="C4" s="228" t="s">
        <v>59</v>
      </c>
      <c r="D4" s="229"/>
      <c r="E4" s="229"/>
      <c r="F4" s="229"/>
      <c r="G4" s="229"/>
      <c r="H4" s="260" t="s">
        <v>60</v>
      </c>
      <c r="I4" s="260"/>
      <c r="J4" s="260"/>
      <c r="K4" s="260"/>
      <c r="L4" s="261"/>
    </row>
    <row r="5" spans="2:12" ht="14.5" customHeight="1" x14ac:dyDescent="0.2">
      <c r="B5" s="2" t="s">
        <v>36</v>
      </c>
      <c r="C5" s="265" t="s">
        <v>61</v>
      </c>
      <c r="D5" s="206"/>
      <c r="E5" s="206"/>
      <c r="F5" s="206"/>
      <c r="G5" s="206"/>
      <c r="H5" s="237" t="s">
        <v>62</v>
      </c>
      <c r="I5" s="237"/>
      <c r="J5" s="237"/>
      <c r="K5" s="237"/>
      <c r="L5" s="238"/>
    </row>
    <row r="6" spans="2:12" x14ac:dyDescent="0.2">
      <c r="B6" s="3" t="s">
        <v>39</v>
      </c>
      <c r="C6" s="232" t="s">
        <v>91</v>
      </c>
      <c r="D6" s="225"/>
      <c r="E6" s="225"/>
      <c r="F6" s="225"/>
      <c r="G6" s="225"/>
      <c r="H6" s="240" t="s">
        <v>92</v>
      </c>
      <c r="I6" s="240"/>
      <c r="J6" s="240"/>
      <c r="K6" s="240"/>
      <c r="L6" s="241"/>
    </row>
    <row r="7" spans="2:12" ht="50" customHeight="1" x14ac:dyDescent="0.2">
      <c r="B7" s="2" t="s">
        <v>40</v>
      </c>
      <c r="C7" s="262" t="s">
        <v>191</v>
      </c>
      <c r="D7" s="263"/>
      <c r="E7" s="263"/>
      <c r="F7" s="263"/>
      <c r="G7" s="263"/>
      <c r="H7" s="263"/>
      <c r="I7" s="263"/>
      <c r="J7" s="263"/>
      <c r="K7" s="263"/>
      <c r="L7" s="264"/>
    </row>
    <row r="8" spans="2:12" ht="16" thickBot="1" x14ac:dyDescent="0.25">
      <c r="B8" s="4" t="s">
        <v>41</v>
      </c>
      <c r="C8" s="218" t="s">
        <v>56</v>
      </c>
      <c r="D8" s="219"/>
      <c r="E8" s="219"/>
      <c r="F8" s="219"/>
      <c r="G8" s="219"/>
      <c r="H8" s="243" t="s">
        <v>55</v>
      </c>
      <c r="I8" s="243"/>
      <c r="J8" s="243"/>
      <c r="K8" s="243"/>
      <c r="L8" s="244"/>
    </row>
    <row r="10" spans="2:12" ht="19" x14ac:dyDescent="0.25">
      <c r="B10" s="5" t="s">
        <v>44</v>
      </c>
    </row>
    <row r="12" spans="2:12" x14ac:dyDescent="0.2">
      <c r="B12" t="s">
        <v>202</v>
      </c>
    </row>
    <row r="13" spans="2:12" x14ac:dyDescent="0.2">
      <c r="B13" s="126" t="s">
        <v>132</v>
      </c>
      <c r="C13" t="s">
        <v>203</v>
      </c>
    </row>
    <row r="14" spans="2:12" x14ac:dyDescent="0.2">
      <c r="B14" s="126" t="s">
        <v>133</v>
      </c>
      <c r="C14" t="s">
        <v>204</v>
      </c>
    </row>
    <row r="15" spans="2:12" x14ac:dyDescent="0.2">
      <c r="B15" s="126" t="s">
        <v>134</v>
      </c>
      <c r="C15" t="s">
        <v>205</v>
      </c>
    </row>
    <row r="16" spans="2:12" x14ac:dyDescent="0.2">
      <c r="B16" s="126"/>
    </row>
    <row r="17" spans="2:12" ht="16" thickBot="1" x14ac:dyDescent="0.25"/>
    <row r="18" spans="2:12" x14ac:dyDescent="0.2">
      <c r="B18" s="39" t="s">
        <v>196</v>
      </c>
      <c r="C18" s="40" t="s">
        <v>199</v>
      </c>
      <c r="D18" s="40" t="s">
        <v>197</v>
      </c>
      <c r="E18" s="41" t="s">
        <v>86</v>
      </c>
      <c r="F18" s="42" t="s">
        <v>2</v>
      </c>
      <c r="G18" s="43"/>
      <c r="H18" s="43"/>
      <c r="I18" s="44" t="s">
        <v>3</v>
      </c>
    </row>
    <row r="19" spans="2:12" x14ac:dyDescent="0.2">
      <c r="B19" s="45" t="s">
        <v>198</v>
      </c>
      <c r="C19" s="155" t="s">
        <v>201</v>
      </c>
      <c r="D19" s="158">
        <v>850000</v>
      </c>
      <c r="E19" s="46"/>
      <c r="F19" s="124" t="s">
        <v>206</v>
      </c>
      <c r="G19" s="47"/>
      <c r="H19" s="47"/>
      <c r="I19" s="48">
        <f>COUNTIF(D19:D23,"&lt;500000")</f>
        <v>3</v>
      </c>
    </row>
    <row r="20" spans="2:12" x14ac:dyDescent="0.2">
      <c r="B20" s="49" t="s">
        <v>73</v>
      </c>
      <c r="C20" s="157" t="s">
        <v>200</v>
      </c>
      <c r="D20" s="159">
        <v>675000</v>
      </c>
      <c r="F20" s="50" t="s">
        <v>207</v>
      </c>
      <c r="G20" s="51"/>
      <c r="H20" s="51"/>
      <c r="I20" s="48">
        <f>SUMIF(D19:D23,"&lt;500000")</f>
        <v>775000</v>
      </c>
    </row>
    <row r="21" spans="2:12" x14ac:dyDescent="0.2">
      <c r="B21" s="49" t="s">
        <v>198</v>
      </c>
      <c r="C21" s="157" t="s">
        <v>201</v>
      </c>
      <c r="D21" s="159">
        <v>225000</v>
      </c>
      <c r="F21" s="50" t="s">
        <v>208</v>
      </c>
      <c r="G21" s="51"/>
      <c r="H21" s="51"/>
      <c r="I21" s="123">
        <f>SUMIF(C19:C23,"Open",D19:D23)</f>
        <v>1225000</v>
      </c>
    </row>
    <row r="22" spans="2:12" x14ac:dyDescent="0.2">
      <c r="B22" s="49" t="s">
        <v>198</v>
      </c>
      <c r="C22" s="157" t="s">
        <v>200</v>
      </c>
      <c r="D22" s="157">
        <v>400000</v>
      </c>
      <c r="F22" s="50"/>
      <c r="G22" s="51"/>
      <c r="H22" s="51"/>
      <c r="I22" s="48"/>
    </row>
    <row r="23" spans="2:12" ht="16" thickBot="1" x14ac:dyDescent="0.25">
      <c r="B23" s="52" t="s">
        <v>73</v>
      </c>
      <c r="C23" s="156" t="s">
        <v>200</v>
      </c>
      <c r="D23" s="156">
        <v>150000</v>
      </c>
      <c r="E23" s="53"/>
      <c r="F23" s="54"/>
      <c r="G23" s="55"/>
      <c r="H23" s="55"/>
      <c r="I23" s="56"/>
    </row>
    <row r="24" spans="2:12" ht="16" thickBot="1" x14ac:dyDescent="0.25"/>
    <row r="25" spans="2:12" ht="16" thickBot="1" x14ac:dyDescent="0.25">
      <c r="B25" s="201" t="s">
        <v>209</v>
      </c>
      <c r="C25" s="201"/>
      <c r="D25" s="201"/>
      <c r="E25" s="201"/>
      <c r="G25" s="57"/>
      <c r="H25" s="113">
        <f>COUNTIF(C19:C23,"Closed")</f>
        <v>2</v>
      </c>
    </row>
    <row r="26" spans="2:12" ht="16" thickBot="1" x14ac:dyDescent="0.25"/>
    <row r="27" spans="2:12" ht="16" thickBot="1" x14ac:dyDescent="0.25">
      <c r="B27" s="201" t="s">
        <v>210</v>
      </c>
      <c r="C27" s="201"/>
      <c r="D27" s="201"/>
      <c r="E27" s="201"/>
      <c r="G27" s="57"/>
      <c r="H27" s="113">
        <f>SUMIF(C19:C23,"Closed",D19:D23)</f>
        <v>1075000</v>
      </c>
    </row>
    <row r="30" spans="2:12" ht="21" x14ac:dyDescent="0.25">
      <c r="C30" s="205" t="s">
        <v>159</v>
      </c>
      <c r="D30" s="205"/>
      <c r="E30" s="205"/>
      <c r="F30" s="205"/>
      <c r="G30" s="205"/>
      <c r="H30" s="205" t="s">
        <v>160</v>
      </c>
      <c r="I30" s="205"/>
      <c r="J30" s="205"/>
      <c r="K30" s="205"/>
      <c r="L30" s="205"/>
    </row>
    <row r="31" spans="2:12" ht="16" thickBot="1" x14ac:dyDescent="0.25"/>
    <row r="32" spans="2:12" ht="15" customHeight="1" x14ac:dyDescent="0.2">
      <c r="B32" s="1" t="s">
        <v>33</v>
      </c>
      <c r="C32" s="252" t="s">
        <v>161</v>
      </c>
      <c r="D32" s="253"/>
      <c r="E32" s="253"/>
      <c r="F32" s="253"/>
      <c r="G32" s="253"/>
      <c r="H32" s="254" t="s">
        <v>162</v>
      </c>
      <c r="I32" s="254"/>
      <c r="J32" s="254"/>
      <c r="K32" s="254"/>
      <c r="L32" s="255"/>
    </row>
    <row r="33" spans="2:12" ht="15" customHeight="1" x14ac:dyDescent="0.2">
      <c r="B33" s="2" t="s">
        <v>36</v>
      </c>
      <c r="C33" s="256" t="s">
        <v>163</v>
      </c>
      <c r="D33" s="257"/>
      <c r="E33" s="257"/>
      <c r="F33" s="257"/>
      <c r="G33" s="257"/>
      <c r="H33" s="258" t="s">
        <v>164</v>
      </c>
      <c r="I33" s="258"/>
      <c r="J33" s="258"/>
      <c r="K33" s="258"/>
      <c r="L33" s="259"/>
    </row>
    <row r="34" spans="2:12" x14ac:dyDescent="0.2">
      <c r="B34" s="3" t="s">
        <v>39</v>
      </c>
      <c r="C34" s="266" t="s">
        <v>165</v>
      </c>
      <c r="D34" s="267"/>
      <c r="E34" s="267"/>
      <c r="F34" s="267"/>
      <c r="G34" s="267"/>
      <c r="H34" s="268" t="s">
        <v>166</v>
      </c>
      <c r="I34" s="268"/>
      <c r="J34" s="268"/>
      <c r="K34" s="268"/>
      <c r="L34" s="269"/>
    </row>
    <row r="35" spans="2:12" ht="80" customHeight="1" x14ac:dyDescent="0.2">
      <c r="B35" s="2" t="s">
        <v>40</v>
      </c>
      <c r="C35" s="245" t="s">
        <v>167</v>
      </c>
      <c r="D35" s="246"/>
      <c r="E35" s="246"/>
      <c r="F35" s="246"/>
      <c r="G35" s="246"/>
      <c r="H35" s="246"/>
      <c r="I35" s="246"/>
      <c r="J35" s="246"/>
      <c r="K35" s="246"/>
      <c r="L35" s="247"/>
    </row>
    <row r="36" spans="2:12" ht="16" thickBot="1" x14ac:dyDescent="0.25">
      <c r="B36" s="4" t="s">
        <v>41</v>
      </c>
      <c r="C36" s="248" t="s">
        <v>56</v>
      </c>
      <c r="D36" s="249"/>
      <c r="E36" s="249"/>
      <c r="F36" s="249"/>
      <c r="G36" s="249"/>
      <c r="H36" s="250" t="s">
        <v>55</v>
      </c>
      <c r="I36" s="250"/>
      <c r="J36" s="250"/>
      <c r="K36" s="250"/>
      <c r="L36" s="251"/>
    </row>
    <row r="37" spans="2:12" x14ac:dyDescent="0.2">
      <c r="B37" s="129"/>
      <c r="C37" s="130"/>
      <c r="D37" s="130"/>
      <c r="E37" s="130"/>
      <c r="F37" s="130"/>
      <c r="G37" s="130"/>
      <c r="H37" s="131"/>
      <c r="I37" s="131"/>
      <c r="J37" s="131"/>
      <c r="K37" s="131"/>
      <c r="L37" s="131"/>
    </row>
    <row r="38" spans="2:12" x14ac:dyDescent="0.2">
      <c r="B38" t="s">
        <v>202</v>
      </c>
      <c r="D38" s="130"/>
      <c r="E38" s="130"/>
      <c r="F38" s="130"/>
      <c r="G38" s="130"/>
      <c r="H38" s="131"/>
      <c r="I38" s="131"/>
      <c r="J38" s="131"/>
      <c r="K38" s="131"/>
      <c r="L38" s="131"/>
    </row>
    <row r="39" spans="2:12" x14ac:dyDescent="0.2">
      <c r="B39" s="126" t="s">
        <v>132</v>
      </c>
      <c r="C39" t="s">
        <v>211</v>
      </c>
      <c r="D39" s="130"/>
      <c r="E39" s="130"/>
      <c r="F39" s="130"/>
      <c r="G39" s="130"/>
      <c r="H39" s="131"/>
      <c r="I39" s="131"/>
      <c r="J39" s="131"/>
      <c r="K39" s="131"/>
      <c r="L39" s="131"/>
    </row>
    <row r="40" spans="2:12" x14ac:dyDescent="0.2">
      <c r="B40" s="126" t="s">
        <v>133</v>
      </c>
      <c r="C40" t="s">
        <v>212</v>
      </c>
      <c r="D40" s="130"/>
      <c r="E40" s="130"/>
      <c r="F40" s="130"/>
      <c r="G40" s="130"/>
      <c r="H40" s="131"/>
      <c r="I40" s="131"/>
      <c r="J40" s="131"/>
      <c r="K40" s="131"/>
      <c r="L40" s="131"/>
    </row>
    <row r="41" spans="2:12" x14ac:dyDescent="0.2">
      <c r="B41" s="126" t="s">
        <v>134</v>
      </c>
      <c r="C41" t="s">
        <v>213</v>
      </c>
    </row>
    <row r="42" spans="2:12" ht="16" thickBot="1" x14ac:dyDescent="0.25">
      <c r="B42" s="126"/>
    </row>
    <row r="43" spans="2:12" x14ac:dyDescent="0.2">
      <c r="B43" s="39" t="s">
        <v>196</v>
      </c>
      <c r="C43" s="40" t="s">
        <v>199</v>
      </c>
      <c r="D43" s="40" t="s">
        <v>197</v>
      </c>
      <c r="E43" s="41" t="s">
        <v>86</v>
      </c>
      <c r="F43" s="42" t="s">
        <v>2</v>
      </c>
      <c r="G43" s="43"/>
      <c r="H43" s="43"/>
      <c r="I43" s="44" t="s">
        <v>3</v>
      </c>
    </row>
    <row r="44" spans="2:12" x14ac:dyDescent="0.2">
      <c r="B44" s="45" t="s">
        <v>198</v>
      </c>
      <c r="C44" s="155" t="s">
        <v>200</v>
      </c>
      <c r="D44" s="158">
        <v>325000</v>
      </c>
      <c r="E44" s="46"/>
      <c r="F44" s="124" t="s">
        <v>214</v>
      </c>
      <c r="G44" s="47"/>
      <c r="H44" s="47"/>
      <c r="I44" s="48">
        <f>COUNTIFS(C44:C48,"Open",D44:D48,"&gt;500000")</f>
        <v>1</v>
      </c>
    </row>
    <row r="45" spans="2:12" x14ac:dyDescent="0.2">
      <c r="B45" s="49" t="s">
        <v>73</v>
      </c>
      <c r="C45" s="157" t="s">
        <v>201</v>
      </c>
      <c r="D45" s="159">
        <v>875000</v>
      </c>
      <c r="F45" s="50" t="s">
        <v>215</v>
      </c>
      <c r="G45" s="51"/>
      <c r="H45" s="51"/>
      <c r="I45" s="48">
        <f>SUMIFS(D44:D48,C44:C48,"Open",D44:D48,"&gt;500000")</f>
        <v>600000</v>
      </c>
    </row>
    <row r="46" spans="2:12" x14ac:dyDescent="0.2">
      <c r="B46" s="49" t="s">
        <v>73</v>
      </c>
      <c r="C46" s="157" t="s">
        <v>200</v>
      </c>
      <c r="D46" s="159">
        <v>250000</v>
      </c>
      <c r="E46" s="50"/>
      <c r="F46" s="50" t="s">
        <v>216</v>
      </c>
      <c r="G46" s="51"/>
      <c r="H46" s="51"/>
      <c r="I46" s="123">
        <f>SUMIFS(D44:D48,C44:C48,"Closed",B44:B48,"Wind")</f>
        <v>150000</v>
      </c>
    </row>
    <row r="47" spans="2:12" x14ac:dyDescent="0.2">
      <c r="B47" s="49" t="s">
        <v>198</v>
      </c>
      <c r="C47" s="157" t="s">
        <v>200</v>
      </c>
      <c r="D47" s="157">
        <v>600000</v>
      </c>
      <c r="F47" s="50"/>
      <c r="G47" s="51"/>
      <c r="H47" s="51"/>
      <c r="I47" s="48"/>
    </row>
    <row r="48" spans="2:12" ht="16" thickBot="1" x14ac:dyDescent="0.25">
      <c r="B48" s="52" t="s">
        <v>198</v>
      </c>
      <c r="C48" s="156" t="s">
        <v>201</v>
      </c>
      <c r="D48" s="156">
        <v>150000</v>
      </c>
      <c r="E48" s="53"/>
      <c r="F48" s="54"/>
      <c r="G48" s="55"/>
      <c r="H48" s="55"/>
      <c r="I48" s="56"/>
    </row>
    <row r="49" spans="2:11" ht="16" thickBot="1" x14ac:dyDescent="0.25"/>
    <row r="50" spans="2:11" ht="15" customHeight="1" thickBot="1" x14ac:dyDescent="0.25">
      <c r="B50" s="201" t="s">
        <v>217</v>
      </c>
      <c r="C50" s="201"/>
      <c r="D50" s="201"/>
      <c r="E50" s="201"/>
      <c r="F50" s="201"/>
      <c r="G50" s="201"/>
      <c r="H50" s="201"/>
      <c r="K50" s="57"/>
    </row>
    <row r="51" spans="2:11" ht="16" thickBot="1" x14ac:dyDescent="0.25"/>
    <row r="52" spans="2:11" ht="16" thickBot="1" x14ac:dyDescent="0.25">
      <c r="B52" s="7" t="s">
        <v>836</v>
      </c>
      <c r="H52" s="113"/>
      <c r="K52" s="57"/>
    </row>
    <row r="54" spans="2:11" x14ac:dyDescent="0.2">
      <c r="D54" s="7"/>
      <c r="E54" s="7"/>
      <c r="F54" s="7"/>
      <c r="G54" s="7"/>
      <c r="H54" s="7"/>
    </row>
  </sheetData>
  <mergeCells count="25">
    <mergeCell ref="B50:H50"/>
    <mergeCell ref="C8:G8"/>
    <mergeCell ref="B25:E25"/>
    <mergeCell ref="H8:L8"/>
    <mergeCell ref="H2:L2"/>
    <mergeCell ref="H4:L4"/>
    <mergeCell ref="H5:L5"/>
    <mergeCell ref="H6:L6"/>
    <mergeCell ref="C7:L7"/>
    <mergeCell ref="C2:G2"/>
    <mergeCell ref="C4:G4"/>
    <mergeCell ref="C5:G5"/>
    <mergeCell ref="C6:G6"/>
    <mergeCell ref="B27:E27"/>
    <mergeCell ref="C34:G34"/>
    <mergeCell ref="H34:L34"/>
    <mergeCell ref="C35:L35"/>
    <mergeCell ref="C36:G36"/>
    <mergeCell ref="H36:L36"/>
    <mergeCell ref="C30:G30"/>
    <mergeCell ref="H30:L30"/>
    <mergeCell ref="C32:G32"/>
    <mergeCell ref="H32:L32"/>
    <mergeCell ref="C33:G33"/>
    <mergeCell ref="H33:L33"/>
  </mergeCells>
  <conditionalFormatting sqref="G25">
    <cfRule type="cellIs" dxfId="59" priority="15" operator="notEqual">
      <formula>2</formula>
    </cfRule>
    <cfRule type="cellIs" dxfId="58" priority="16" operator="equal">
      <formula>2</formula>
    </cfRule>
  </conditionalFormatting>
  <conditionalFormatting sqref="G27">
    <cfRule type="cellIs" dxfId="57" priority="7" operator="notEqual">
      <formula>SUMIF(C19:C23,"Closed",D19:D23)</formula>
    </cfRule>
    <cfRule type="cellIs" dxfId="56" priority="8" operator="equal">
      <formula>SUMIF(C19:C23,"Closed",D19:D23)</formula>
    </cfRule>
  </conditionalFormatting>
  <conditionalFormatting sqref="K50">
    <cfRule type="cellIs" dxfId="55" priority="9" operator="notEqual">
      <formula>COUNTIFS(C44:C48,"Open",B44:B48,"Wind",D44:D48,"&lt;500000")</formula>
    </cfRule>
    <cfRule type="cellIs" dxfId="54" priority="10" operator="equal">
      <formula>COUNTIFS(C44:C48,"Open",B44:B48,"Wind",D44:D48,"&lt;500000")</formula>
    </cfRule>
  </conditionalFormatting>
  <conditionalFormatting sqref="K52">
    <cfRule type="cellIs" dxfId="53" priority="1" operator="notEqual">
      <formula>SUMIFS(D44:D48,C44:C48,"Closed",B44:B48,"Flood",D44:D48,"&gt;400000")</formula>
    </cfRule>
    <cfRule type="cellIs" dxfId="52" priority="2" operator="equal">
      <formula>SUMIFS(D44:D48,C44:C48,"Closed",B44:B48,"Flood",D44:D48,"&gt;400000")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2048D-3EC5-4E15-8FBE-DC1AD131475B}">
  <dimension ref="A2:K38"/>
  <sheetViews>
    <sheetView zoomScale="125" workbookViewId="0"/>
  </sheetViews>
  <sheetFormatPr baseColWidth="10" defaultColWidth="8.83203125" defaultRowHeight="15" x14ac:dyDescent="0.2"/>
  <cols>
    <col min="1" max="1" width="3.5" customWidth="1"/>
    <col min="2" max="2" width="3" customWidth="1"/>
    <col min="3" max="3" width="16.1640625" bestFit="1" customWidth="1"/>
    <col min="4" max="5" width="14.83203125" customWidth="1"/>
    <col min="6" max="6" width="49.5" customWidth="1"/>
    <col min="7" max="7" width="11.1640625" customWidth="1"/>
    <col min="8" max="8" width="12.1640625" customWidth="1"/>
    <col min="9" max="9" width="45.5" customWidth="1"/>
    <col min="10" max="10" width="11.1640625" customWidth="1"/>
    <col min="11" max="11" width="29.1640625" customWidth="1"/>
  </cols>
  <sheetData>
    <row r="2" spans="3:11" ht="21" x14ac:dyDescent="0.25">
      <c r="D2" s="205" t="s">
        <v>31</v>
      </c>
      <c r="E2" s="205"/>
      <c r="F2" s="205"/>
      <c r="G2" s="205"/>
      <c r="H2" s="205"/>
      <c r="I2" s="205" t="s">
        <v>32</v>
      </c>
      <c r="J2" s="205"/>
      <c r="K2" s="205"/>
    </row>
    <row r="3" spans="3:11" ht="16" thickBot="1" x14ac:dyDescent="0.25"/>
    <row r="4" spans="3:11" x14ac:dyDescent="0.2">
      <c r="C4" s="1" t="s">
        <v>33</v>
      </c>
      <c r="D4" s="289" t="s">
        <v>34</v>
      </c>
      <c r="E4" s="290"/>
      <c r="F4" s="290"/>
      <c r="G4" s="290"/>
      <c r="H4" s="291"/>
      <c r="I4" s="292" t="s">
        <v>35</v>
      </c>
      <c r="J4" s="293"/>
      <c r="K4" s="294"/>
    </row>
    <row r="5" spans="3:11" x14ac:dyDescent="0.2">
      <c r="C5" s="2" t="s">
        <v>36</v>
      </c>
      <c r="D5" s="230" t="s">
        <v>37</v>
      </c>
      <c r="E5" s="223"/>
      <c r="F5" s="223"/>
      <c r="G5" s="223"/>
      <c r="H5" s="231"/>
      <c r="I5" s="281" t="s">
        <v>38</v>
      </c>
      <c r="J5" s="204"/>
      <c r="K5" s="282"/>
    </row>
    <row r="6" spans="3:11" x14ac:dyDescent="0.2">
      <c r="C6" s="3" t="s">
        <v>39</v>
      </c>
      <c r="D6" s="275" t="s">
        <v>94</v>
      </c>
      <c r="E6" s="276"/>
      <c r="F6" s="276"/>
      <c r="G6" s="276"/>
      <c r="H6" s="277"/>
      <c r="I6" s="278" t="s">
        <v>95</v>
      </c>
      <c r="J6" s="279"/>
      <c r="K6" s="280"/>
    </row>
    <row r="7" spans="3:11" ht="59" customHeight="1" x14ac:dyDescent="0.2">
      <c r="C7" s="2" t="s">
        <v>40</v>
      </c>
      <c r="D7" s="230" t="s">
        <v>113</v>
      </c>
      <c r="E7" s="223"/>
      <c r="F7" s="223"/>
      <c r="G7" s="223"/>
      <c r="H7" s="231"/>
      <c r="I7" s="281" t="s">
        <v>114</v>
      </c>
      <c r="J7" s="204"/>
      <c r="K7" s="282"/>
    </row>
    <row r="8" spans="3:11" ht="16" thickBot="1" x14ac:dyDescent="0.25">
      <c r="C8" s="4" t="s">
        <v>41</v>
      </c>
      <c r="D8" s="283" t="s">
        <v>42</v>
      </c>
      <c r="E8" s="284"/>
      <c r="F8" s="284"/>
      <c r="G8" s="284"/>
      <c r="H8" s="285"/>
      <c r="I8" s="286" t="s">
        <v>43</v>
      </c>
      <c r="J8" s="287"/>
      <c r="K8" s="288"/>
    </row>
    <row r="10" spans="3:11" ht="19" x14ac:dyDescent="0.25">
      <c r="C10" s="5" t="s">
        <v>44</v>
      </c>
    </row>
    <row r="12" spans="3:11" x14ac:dyDescent="0.2">
      <c r="C12" t="s">
        <v>228</v>
      </c>
    </row>
    <row r="13" spans="3:11" x14ac:dyDescent="0.2">
      <c r="C13" t="s">
        <v>218</v>
      </c>
    </row>
    <row r="15" spans="3:11" x14ac:dyDescent="0.2">
      <c r="C15" s="6"/>
      <c r="D15" s="270" t="s">
        <v>45</v>
      </c>
      <c r="E15" s="270"/>
      <c r="F15" s="270"/>
    </row>
    <row r="16" spans="3:11" ht="16" thickBot="1" x14ac:dyDescent="0.25">
      <c r="D16" s="35">
        <v>1</v>
      </c>
      <c r="E16" s="35">
        <v>2</v>
      </c>
      <c r="F16" s="35">
        <v>3</v>
      </c>
    </row>
    <row r="17" spans="1:10" ht="16" thickBot="1" x14ac:dyDescent="0.25">
      <c r="A17" s="6"/>
      <c r="B17" s="6"/>
      <c r="C17" s="7"/>
      <c r="D17" s="271" t="s">
        <v>227</v>
      </c>
      <c r="E17" s="272"/>
      <c r="F17" s="273"/>
      <c r="G17" s="64"/>
      <c r="H17" s="64"/>
    </row>
    <row r="18" spans="1:10" ht="16" thickBot="1" x14ac:dyDescent="0.25">
      <c r="A18" s="6"/>
      <c r="B18" s="6"/>
      <c r="C18" s="11" t="s">
        <v>219</v>
      </c>
      <c r="D18" s="8" t="s">
        <v>224</v>
      </c>
      <c r="E18" s="9" t="s">
        <v>225</v>
      </c>
      <c r="F18" s="10" t="s">
        <v>226</v>
      </c>
    </row>
    <row r="19" spans="1:10" x14ac:dyDescent="0.2">
      <c r="A19" s="274" t="s">
        <v>46</v>
      </c>
      <c r="B19" s="6">
        <v>1</v>
      </c>
      <c r="C19" s="12" t="s">
        <v>220</v>
      </c>
      <c r="D19" s="65">
        <v>3900</v>
      </c>
      <c r="E19" s="64">
        <v>2200</v>
      </c>
      <c r="F19" s="66">
        <v>900</v>
      </c>
    </row>
    <row r="20" spans="1:10" x14ac:dyDescent="0.2">
      <c r="A20" s="274"/>
      <c r="B20" s="6">
        <v>2</v>
      </c>
      <c r="C20" s="160" t="s">
        <v>222</v>
      </c>
      <c r="D20" s="65">
        <v>5200</v>
      </c>
      <c r="E20" s="64">
        <v>4600</v>
      </c>
      <c r="F20" s="66">
        <v>1200</v>
      </c>
    </row>
    <row r="21" spans="1:10" x14ac:dyDescent="0.2">
      <c r="A21" s="274"/>
      <c r="B21" s="6">
        <v>3</v>
      </c>
      <c r="C21" s="161" t="s">
        <v>223</v>
      </c>
      <c r="D21" s="65">
        <v>8400</v>
      </c>
      <c r="E21" s="64">
        <v>4900</v>
      </c>
      <c r="F21" s="66">
        <v>1800</v>
      </c>
    </row>
    <row r="22" spans="1:10" ht="16" thickBot="1" x14ac:dyDescent="0.25">
      <c r="A22" s="274"/>
      <c r="B22" s="6">
        <v>4</v>
      </c>
      <c r="C22" s="13" t="s">
        <v>221</v>
      </c>
      <c r="D22" s="67">
        <v>9500</v>
      </c>
      <c r="E22" s="68">
        <v>5300</v>
      </c>
      <c r="F22" s="69">
        <v>2300</v>
      </c>
    </row>
    <row r="23" spans="1:10" ht="16" thickBot="1" x14ac:dyDescent="0.25">
      <c r="A23" s="6"/>
      <c r="B23" s="6"/>
    </row>
    <row r="24" spans="1:10" ht="16" x14ac:dyDescent="0.2">
      <c r="A24" s="6"/>
      <c r="B24" s="6"/>
      <c r="C24" s="14" t="s">
        <v>89</v>
      </c>
      <c r="D24" s="70" t="s">
        <v>230</v>
      </c>
      <c r="E24" s="15"/>
      <c r="F24" s="16"/>
      <c r="H24" s="14" t="s">
        <v>90</v>
      </c>
      <c r="I24" s="70" t="s">
        <v>231</v>
      </c>
      <c r="J24" s="17"/>
    </row>
    <row r="25" spans="1:10" x14ac:dyDescent="0.2">
      <c r="C25" s="18" t="s">
        <v>2</v>
      </c>
      <c r="D25" s="71" t="s">
        <v>229</v>
      </c>
      <c r="E25" s="72"/>
      <c r="F25" s="19"/>
      <c r="H25" s="18" t="s">
        <v>2</v>
      </c>
      <c r="I25" s="71" t="s">
        <v>232</v>
      </c>
      <c r="J25" s="20"/>
    </row>
    <row r="26" spans="1:10" x14ac:dyDescent="0.2">
      <c r="C26" s="18" t="s">
        <v>3</v>
      </c>
      <c r="D26" s="73"/>
      <c r="F26" s="19"/>
      <c r="H26" s="18" t="s">
        <v>3</v>
      </c>
      <c r="I26" s="73"/>
      <c r="J26" s="20"/>
    </row>
    <row r="27" spans="1:10" x14ac:dyDescent="0.2">
      <c r="C27" s="79"/>
      <c r="D27" s="74"/>
      <c r="E27" s="36"/>
      <c r="F27" s="75"/>
      <c r="H27" s="79"/>
      <c r="I27" s="74"/>
      <c r="J27" s="21"/>
    </row>
    <row r="28" spans="1:10" x14ac:dyDescent="0.2">
      <c r="C28" s="18" t="s">
        <v>87</v>
      </c>
      <c r="D28" s="76" t="s">
        <v>834</v>
      </c>
      <c r="F28" s="19"/>
      <c r="H28" s="18" t="s">
        <v>87</v>
      </c>
      <c r="I28" s="76" t="s">
        <v>835</v>
      </c>
      <c r="J28" s="20"/>
    </row>
    <row r="29" spans="1:10" ht="16" thickBot="1" x14ac:dyDescent="0.25">
      <c r="C29" s="22" t="s">
        <v>47</v>
      </c>
      <c r="D29" s="77"/>
      <c r="E29" s="37">
        <f>INDEX(D19:F22, 4, 3)</f>
        <v>2300</v>
      </c>
      <c r="F29" s="24"/>
      <c r="H29" s="22" t="s">
        <v>47</v>
      </c>
      <c r="I29" s="77"/>
      <c r="J29" s="38">
        <f>MATCH("Florida", D18:F18, 0)</f>
        <v>1</v>
      </c>
    </row>
    <row r="30" spans="1:10" ht="16" thickBot="1" x14ac:dyDescent="0.25">
      <c r="D30" s="78"/>
    </row>
    <row r="31" spans="1:10" ht="16" x14ac:dyDescent="0.2">
      <c r="C31" s="14" t="s">
        <v>88</v>
      </c>
      <c r="D31" s="70" t="s">
        <v>233</v>
      </c>
      <c r="E31" s="15"/>
      <c r="F31" s="15"/>
      <c r="G31" s="15"/>
      <c r="H31" s="16"/>
    </row>
    <row r="32" spans="1:10" x14ac:dyDescent="0.2">
      <c r="C32" s="18" t="s">
        <v>2</v>
      </c>
      <c r="D32" s="71" t="s">
        <v>235</v>
      </c>
      <c r="H32" s="19"/>
    </row>
    <row r="33" spans="3:8" x14ac:dyDescent="0.2">
      <c r="C33" s="18" t="s">
        <v>3</v>
      </c>
      <c r="D33" s="117"/>
      <c r="H33" s="19"/>
    </row>
    <row r="34" spans="3:8" x14ac:dyDescent="0.2">
      <c r="C34" s="79"/>
      <c r="D34" s="74"/>
      <c r="E34" s="36"/>
      <c r="F34" s="36"/>
      <c r="G34" s="36"/>
      <c r="H34" s="21"/>
    </row>
    <row r="35" spans="3:8" x14ac:dyDescent="0.2">
      <c r="C35" s="18" t="s">
        <v>87</v>
      </c>
      <c r="D35" s="76" t="s">
        <v>234</v>
      </c>
      <c r="H35" s="19"/>
    </row>
    <row r="36" spans="3:8" ht="16" thickBot="1" x14ac:dyDescent="0.25">
      <c r="C36" s="22" t="s">
        <v>47</v>
      </c>
      <c r="D36" s="116"/>
      <c r="E36" s="37">
        <f>INDEX(D19:F22,MATCH("0-5",C19:C22,0),MATCH("Louisiana",D18:F18,0))</f>
        <v>2200</v>
      </c>
      <c r="F36" s="23"/>
      <c r="G36" s="23"/>
      <c r="H36" s="24"/>
    </row>
    <row r="37" spans="3:8" ht="16" thickBot="1" x14ac:dyDescent="0.25"/>
    <row r="38" spans="3:8" ht="16" thickBot="1" x14ac:dyDescent="0.25">
      <c r="C38" s="7" t="s">
        <v>236</v>
      </c>
      <c r="G38" s="57"/>
      <c r="H38" s="113"/>
    </row>
  </sheetData>
  <mergeCells count="15">
    <mergeCell ref="D2:H2"/>
    <mergeCell ref="I2:K2"/>
    <mergeCell ref="D4:H4"/>
    <mergeCell ref="I4:K4"/>
    <mergeCell ref="D5:H5"/>
    <mergeCell ref="I5:K5"/>
    <mergeCell ref="D15:F15"/>
    <mergeCell ref="D17:F17"/>
    <mergeCell ref="A19:A22"/>
    <mergeCell ref="D6:H6"/>
    <mergeCell ref="I6:K6"/>
    <mergeCell ref="D7:H7"/>
    <mergeCell ref="I7:K7"/>
    <mergeCell ref="D8:H8"/>
    <mergeCell ref="I8:K8"/>
  </mergeCells>
  <conditionalFormatting sqref="D26">
    <cfRule type="cellIs" dxfId="51" priority="6" operator="notEqual">
      <formula>INDEX(D19:F22,3,2)</formula>
    </cfRule>
    <cfRule type="cellIs" dxfId="50" priority="7" operator="equal">
      <formula>INDEX(D19:F22,3,2)</formula>
    </cfRule>
  </conditionalFormatting>
  <conditionalFormatting sqref="D29">
    <cfRule type="cellIs" dxfId="49" priority="10" operator="notEqual">
      <formula>INDEX(D19:F22,2,3)</formula>
    </cfRule>
    <cfRule type="cellIs" dxfId="48" priority="11" operator="equal">
      <formula>INDEX(D19:F22,2,3)</formula>
    </cfRule>
  </conditionalFormatting>
  <conditionalFormatting sqref="D33">
    <cfRule type="cellIs" dxfId="47" priority="3" operator="notEqual">
      <formula>INDEX(D19:F22, MATCH("6-10", C19:C22, 0), MATCH("Florida", D18:F18, 0))</formula>
    </cfRule>
    <cfRule type="cellIs" dxfId="46" priority="15" operator="equal">
      <formula>INDEX(D19:F22, MATCH("6-10", C19:C22, 0), MATCH("Florida", D18:F18, 0))</formula>
    </cfRule>
  </conditionalFormatting>
  <conditionalFormatting sqref="D36">
    <cfRule type="cellIs" dxfId="45" priority="12" operator="notEqual">
      <formula>INDEX(D19:F22,MATCH("0-5",C19:C22,0),MATCH("Louisiana",D18:F18,0))</formula>
    </cfRule>
    <cfRule type="cellIs" dxfId="44" priority="13" operator="equal">
      <formula>INDEX(D19:F22,MATCH("0-5",C19:C22,0),MATCH("Louisiana",D18:F18,0))</formula>
    </cfRule>
  </conditionalFormatting>
  <conditionalFormatting sqref="G38">
    <cfRule type="cellIs" dxfId="43" priority="1" operator="notEqual">
      <formula>INDEX(D19:F22,MATCH("16+",C19:C22,0),MATCH("North Carolina",D18:F18,0))</formula>
    </cfRule>
    <cfRule type="cellIs" dxfId="42" priority="2" operator="equal">
      <formula>INDEX(D19:F22,MATCH("16+",C19:C22,0),MATCH("North Carolina",D18:F18,0))</formula>
    </cfRule>
  </conditionalFormatting>
  <conditionalFormatting sqref="I26">
    <cfRule type="cellIs" dxfId="41" priority="4" operator="notEqual">
      <formula>MATCH("6-10", C19:C22, 0)</formula>
    </cfRule>
    <cfRule type="cellIs" dxfId="40" priority="5" operator="equal">
      <formula>MATCH("6-10", C19:C22, 0)</formula>
    </cfRule>
  </conditionalFormatting>
  <conditionalFormatting sqref="I29">
    <cfRule type="cellIs" dxfId="39" priority="8" operator="notEqual">
      <formula>MATCH("Louisiana", D18:F18, 0)</formula>
    </cfRule>
    <cfRule type="cellIs" dxfId="38" priority="9" operator="equal">
      <formula>MATCH("Louisiana", D18:F18, 0)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381D-ECCE-4B56-8701-0D23D2B2398B}">
  <dimension ref="B2:L58"/>
  <sheetViews>
    <sheetView zoomScale="137" zoomScaleNormal="100" workbookViewId="0"/>
  </sheetViews>
  <sheetFormatPr baseColWidth="10" defaultColWidth="8.83203125" defaultRowHeight="15" x14ac:dyDescent="0.2"/>
  <cols>
    <col min="2" max="2" width="17.83203125" customWidth="1"/>
    <col min="3" max="3" width="16.83203125" customWidth="1"/>
    <col min="4" max="4" width="22.5" customWidth="1"/>
    <col min="5" max="5" width="16.6640625" customWidth="1"/>
    <col min="6" max="6" width="12.83203125" customWidth="1"/>
    <col min="7" max="7" width="7.6640625" customWidth="1"/>
    <col min="8" max="8" width="8.1640625" customWidth="1"/>
    <col min="9" max="9" width="7.6640625" customWidth="1"/>
    <col min="11" max="11" width="5.6640625" customWidth="1"/>
    <col min="12" max="12" width="4.83203125" customWidth="1"/>
  </cols>
  <sheetData>
    <row r="2" spans="2:12" ht="21.5" customHeight="1" x14ac:dyDescent="0.2">
      <c r="B2" s="300" t="s">
        <v>96</v>
      </c>
      <c r="C2" s="300"/>
      <c r="D2" s="300"/>
      <c r="E2" s="300"/>
      <c r="F2" s="300"/>
      <c r="G2" s="300"/>
      <c r="H2" s="300"/>
      <c r="I2" s="300"/>
      <c r="J2" s="300"/>
      <c r="K2" s="300"/>
      <c r="L2" s="300"/>
    </row>
    <row r="3" spans="2:12" ht="16" thickBot="1" x14ac:dyDescent="0.25"/>
    <row r="4" spans="2:12" x14ac:dyDescent="0.2">
      <c r="B4" s="1" t="s">
        <v>33</v>
      </c>
      <c r="C4" s="233" t="s">
        <v>824</v>
      </c>
      <c r="D4" s="234"/>
      <c r="E4" s="234"/>
      <c r="F4" s="234"/>
      <c r="G4" s="234"/>
      <c r="H4" s="234"/>
      <c r="I4" s="234"/>
      <c r="J4" s="234"/>
      <c r="K4" s="234"/>
      <c r="L4" s="235"/>
    </row>
    <row r="5" spans="2:12" ht="30" customHeight="1" x14ac:dyDescent="0.2">
      <c r="B5" s="2" t="s">
        <v>36</v>
      </c>
      <c r="C5" s="236" t="s">
        <v>97</v>
      </c>
      <c r="D5" s="237"/>
      <c r="E5" s="237"/>
      <c r="F5" s="237"/>
      <c r="G5" s="237"/>
      <c r="H5" s="237"/>
      <c r="I5" s="237"/>
      <c r="J5" s="237"/>
      <c r="K5" s="237"/>
      <c r="L5" s="238"/>
    </row>
    <row r="6" spans="2:12" x14ac:dyDescent="0.2">
      <c r="B6" s="3" t="s">
        <v>39</v>
      </c>
      <c r="C6" s="239" t="s">
        <v>112</v>
      </c>
      <c r="D6" s="240"/>
      <c r="E6" s="240"/>
      <c r="F6" s="240"/>
      <c r="G6" s="240"/>
      <c r="H6" s="240"/>
      <c r="I6" s="240"/>
      <c r="J6" s="240"/>
      <c r="K6" s="240"/>
      <c r="L6" s="241"/>
    </row>
    <row r="7" spans="2:12" ht="93" customHeight="1" x14ac:dyDescent="0.2">
      <c r="B7" s="2" t="s">
        <v>40</v>
      </c>
      <c r="C7" s="301" t="s">
        <v>115</v>
      </c>
      <c r="D7" s="237"/>
      <c r="E7" s="237"/>
      <c r="F7" s="237"/>
      <c r="G7" s="237"/>
      <c r="H7" s="237"/>
      <c r="I7" s="237"/>
      <c r="J7" s="237"/>
      <c r="K7" s="237"/>
      <c r="L7" s="238"/>
    </row>
    <row r="8" spans="2:12" ht="16" thickBot="1" x14ac:dyDescent="0.25">
      <c r="B8" s="4" t="s">
        <v>41</v>
      </c>
      <c r="C8" s="242" t="s">
        <v>98</v>
      </c>
      <c r="D8" s="243"/>
      <c r="E8" s="243"/>
      <c r="F8" s="243"/>
      <c r="G8" s="243"/>
      <c r="H8" s="243"/>
      <c r="I8" s="243"/>
      <c r="J8" s="243"/>
      <c r="K8" s="243"/>
      <c r="L8" s="244"/>
    </row>
    <row r="9" spans="2:12" x14ac:dyDescent="0.2">
      <c r="B9" s="7" t="s">
        <v>99</v>
      </c>
      <c r="C9" t="s">
        <v>100</v>
      </c>
    </row>
    <row r="10" spans="2:12" x14ac:dyDescent="0.2">
      <c r="B10" s="7"/>
    </row>
    <row r="11" spans="2:12" x14ac:dyDescent="0.2">
      <c r="B11" s="127" t="s">
        <v>142</v>
      </c>
      <c r="C11" s="295" t="s">
        <v>96</v>
      </c>
      <c r="D11" s="296"/>
      <c r="E11" s="295" t="s">
        <v>143</v>
      </c>
      <c r="F11" s="296"/>
    </row>
    <row r="12" spans="2:12" x14ac:dyDescent="0.2">
      <c r="B12" s="128" t="s">
        <v>144</v>
      </c>
      <c r="C12" s="299" t="s">
        <v>145</v>
      </c>
      <c r="D12" s="299"/>
      <c r="E12" s="297" t="s">
        <v>146</v>
      </c>
      <c r="F12" s="297"/>
    </row>
    <row r="13" spans="2:12" x14ac:dyDescent="0.2">
      <c r="B13" s="127" t="s">
        <v>147</v>
      </c>
      <c r="C13" s="298" t="s">
        <v>148</v>
      </c>
      <c r="D13" s="298"/>
      <c r="E13" s="298" t="s">
        <v>149</v>
      </c>
      <c r="F13" s="298"/>
    </row>
    <row r="14" spans="2:12" x14ac:dyDescent="0.2">
      <c r="B14" s="128" t="s">
        <v>150</v>
      </c>
      <c r="C14" s="297" t="s">
        <v>151</v>
      </c>
      <c r="D14" s="297"/>
      <c r="E14" s="297" t="s">
        <v>152</v>
      </c>
      <c r="F14" s="297"/>
    </row>
    <row r="15" spans="2:12" x14ac:dyDescent="0.2">
      <c r="B15" s="127" t="s">
        <v>153</v>
      </c>
      <c r="C15" s="298" t="s">
        <v>154</v>
      </c>
      <c r="D15" s="298"/>
      <c r="E15" s="298" t="s">
        <v>155</v>
      </c>
      <c r="F15" s="298"/>
    </row>
    <row r="16" spans="2:12" x14ac:dyDescent="0.2">
      <c r="B16" s="128" t="s">
        <v>156</v>
      </c>
      <c r="C16" s="297" t="s">
        <v>157</v>
      </c>
      <c r="D16" s="297"/>
      <c r="E16" s="297" t="s">
        <v>158</v>
      </c>
      <c r="F16" s="297"/>
    </row>
    <row r="18" spans="2:9" ht="19" x14ac:dyDescent="0.25">
      <c r="B18" s="5" t="s">
        <v>44</v>
      </c>
    </row>
    <row r="19" spans="2:9" x14ac:dyDescent="0.2">
      <c r="B19" t="s">
        <v>825</v>
      </c>
    </row>
    <row r="21" spans="2:9" x14ac:dyDescent="0.2">
      <c r="D21" t="s">
        <v>238</v>
      </c>
    </row>
    <row r="22" spans="2:9" x14ac:dyDescent="0.2">
      <c r="B22" t="s">
        <v>237</v>
      </c>
      <c r="C22" t="s">
        <v>71</v>
      </c>
      <c r="D22" t="s">
        <v>239</v>
      </c>
      <c r="E22" t="s">
        <v>240</v>
      </c>
      <c r="F22" t="s">
        <v>241</v>
      </c>
      <c r="G22" t="s">
        <v>242</v>
      </c>
      <c r="H22" t="s">
        <v>243</v>
      </c>
      <c r="I22" t="s">
        <v>244</v>
      </c>
    </row>
    <row r="23" spans="2:9" x14ac:dyDescent="0.2">
      <c r="B23">
        <v>2010</v>
      </c>
      <c r="C23" t="s">
        <v>245</v>
      </c>
      <c r="D23">
        <v>1800</v>
      </c>
      <c r="E23">
        <v>2400</v>
      </c>
      <c r="F23">
        <v>2750</v>
      </c>
      <c r="G23">
        <v>2900</v>
      </c>
      <c r="H23">
        <v>2980</v>
      </c>
      <c r="I23">
        <v>3000</v>
      </c>
    </row>
    <row r="24" spans="2:9" x14ac:dyDescent="0.2">
      <c r="B24">
        <v>2011</v>
      </c>
      <c r="C24" t="s">
        <v>246</v>
      </c>
      <c r="D24">
        <v>1500</v>
      </c>
      <c r="E24">
        <v>2000</v>
      </c>
      <c r="F24">
        <v>2350</v>
      </c>
      <c r="G24">
        <v>2500</v>
      </c>
      <c r="H24">
        <v>2580</v>
      </c>
      <c r="I24">
        <v>2600</v>
      </c>
    </row>
    <row r="25" spans="2:9" x14ac:dyDescent="0.2">
      <c r="B25">
        <v>2012</v>
      </c>
      <c r="C25" t="s">
        <v>247</v>
      </c>
      <c r="D25">
        <v>900</v>
      </c>
      <c r="E25">
        <v>1250</v>
      </c>
      <c r="F25">
        <v>1400</v>
      </c>
      <c r="G25">
        <v>1480</v>
      </c>
      <c r="H25">
        <v>1520</v>
      </c>
      <c r="I25">
        <v>1530</v>
      </c>
    </row>
    <row r="26" spans="2:9" x14ac:dyDescent="0.2">
      <c r="B26">
        <v>2013</v>
      </c>
      <c r="C26" t="s">
        <v>248</v>
      </c>
      <c r="D26">
        <v>750</v>
      </c>
      <c r="E26">
        <v>1000</v>
      </c>
      <c r="F26">
        <v>1150</v>
      </c>
      <c r="G26">
        <v>1220</v>
      </c>
      <c r="H26">
        <v>1250</v>
      </c>
      <c r="I26">
        <v>1260</v>
      </c>
    </row>
    <row r="27" spans="2:9" x14ac:dyDescent="0.2">
      <c r="B27">
        <v>2014</v>
      </c>
      <c r="C27" t="s">
        <v>74</v>
      </c>
      <c r="D27">
        <v>1200</v>
      </c>
      <c r="E27">
        <v>1650</v>
      </c>
      <c r="F27">
        <v>1900</v>
      </c>
      <c r="G27">
        <v>2050</v>
      </c>
      <c r="H27">
        <v>2120</v>
      </c>
      <c r="I27">
        <v>2150</v>
      </c>
    </row>
    <row r="28" spans="2:9" x14ac:dyDescent="0.2">
      <c r="B28">
        <v>2015</v>
      </c>
      <c r="C28" t="s">
        <v>250</v>
      </c>
      <c r="D28">
        <v>500</v>
      </c>
      <c r="E28">
        <v>680</v>
      </c>
      <c r="F28">
        <v>780</v>
      </c>
      <c r="G28">
        <v>830</v>
      </c>
      <c r="H28">
        <v>850</v>
      </c>
      <c r="I28">
        <v>860</v>
      </c>
    </row>
    <row r="29" spans="2:9" x14ac:dyDescent="0.2">
      <c r="B29">
        <v>2016</v>
      </c>
      <c r="C29" t="s">
        <v>249</v>
      </c>
      <c r="D29">
        <v>2100</v>
      </c>
      <c r="E29">
        <v>2800</v>
      </c>
      <c r="F29">
        <v>3200</v>
      </c>
      <c r="G29">
        <v>3450</v>
      </c>
      <c r="H29">
        <v>3550</v>
      </c>
      <c r="I29">
        <v>3600</v>
      </c>
    </row>
    <row r="30" spans="2:9" x14ac:dyDescent="0.2">
      <c r="B30">
        <v>2017</v>
      </c>
      <c r="C30" t="s">
        <v>251</v>
      </c>
      <c r="D30">
        <v>1750</v>
      </c>
      <c r="E30">
        <v>2300</v>
      </c>
      <c r="F30">
        <v>2600</v>
      </c>
      <c r="G30">
        <v>2780</v>
      </c>
      <c r="H30">
        <v>2850</v>
      </c>
      <c r="I30">
        <v>2880</v>
      </c>
    </row>
    <row r="31" spans="2:9" x14ac:dyDescent="0.2">
      <c r="B31">
        <v>2018</v>
      </c>
      <c r="C31" t="s">
        <v>79</v>
      </c>
      <c r="D31">
        <v>1100</v>
      </c>
      <c r="E31">
        <v>1450</v>
      </c>
      <c r="F31">
        <v>1650</v>
      </c>
      <c r="G31">
        <v>1750</v>
      </c>
      <c r="H31">
        <v>1800</v>
      </c>
      <c r="I31">
        <v>1820</v>
      </c>
    </row>
    <row r="32" spans="2:9" x14ac:dyDescent="0.2">
      <c r="B32">
        <v>2019</v>
      </c>
      <c r="C32" t="s">
        <v>252</v>
      </c>
      <c r="D32">
        <v>850</v>
      </c>
      <c r="E32">
        <v>1150</v>
      </c>
      <c r="F32">
        <v>1300</v>
      </c>
      <c r="G32">
        <v>1380</v>
      </c>
      <c r="H32">
        <v>1420</v>
      </c>
      <c r="I32">
        <v>1430</v>
      </c>
    </row>
    <row r="34" spans="2:6" x14ac:dyDescent="0.2">
      <c r="B34" t="s">
        <v>257</v>
      </c>
    </row>
    <row r="35" spans="2:6" x14ac:dyDescent="0.2">
      <c r="B35" t="s">
        <v>254</v>
      </c>
    </row>
    <row r="36" spans="2:6" x14ac:dyDescent="0.2">
      <c r="B36" t="s">
        <v>827</v>
      </c>
    </row>
    <row r="37" spans="2:6" x14ac:dyDescent="0.2">
      <c r="B37" t="s">
        <v>253</v>
      </c>
    </row>
    <row r="39" spans="2:6" x14ac:dyDescent="0.2">
      <c r="B39" t="s">
        <v>237</v>
      </c>
      <c r="C39" t="s">
        <v>86</v>
      </c>
      <c r="D39" t="s">
        <v>71</v>
      </c>
      <c r="E39" t="s">
        <v>135</v>
      </c>
      <c r="F39" t="s">
        <v>256</v>
      </c>
    </row>
    <row r="40" spans="2:6" x14ac:dyDescent="0.2">
      <c r="B40">
        <v>2017</v>
      </c>
      <c r="D40" t="str">
        <f>_xlfn.XLOOKUP(B40,B23:B32,C23:C32,"No Data")</f>
        <v>AZ</v>
      </c>
      <c r="F40">
        <f>_xlfn.XLOOKUP(D40,C23:C32,E23:E32,"No Data")</f>
        <v>2300</v>
      </c>
    </row>
    <row r="42" spans="2:6" x14ac:dyDescent="0.2">
      <c r="B42" t="s">
        <v>101</v>
      </c>
    </row>
    <row r="43" spans="2:6" ht="16" thickBot="1" x14ac:dyDescent="0.25">
      <c r="B43" t="s">
        <v>71</v>
      </c>
      <c r="C43" t="s">
        <v>237</v>
      </c>
      <c r="D43" s="125" t="s">
        <v>837</v>
      </c>
    </row>
    <row r="44" spans="2:6" ht="16" thickBot="1" x14ac:dyDescent="0.25">
      <c r="B44" t="s">
        <v>246</v>
      </c>
      <c r="C44" s="118"/>
      <c r="D44" s="121" t="s">
        <v>255</v>
      </c>
    </row>
    <row r="46" spans="2:6" x14ac:dyDescent="0.2">
      <c r="B46" t="s">
        <v>261</v>
      </c>
    </row>
    <row r="47" spans="2:6" x14ac:dyDescent="0.2">
      <c r="B47" t="s">
        <v>828</v>
      </c>
    </row>
    <row r="48" spans="2:6" x14ac:dyDescent="0.2">
      <c r="B48" t="s">
        <v>237</v>
      </c>
      <c r="C48" t="s">
        <v>259</v>
      </c>
      <c r="D48" t="s">
        <v>262</v>
      </c>
      <c r="E48" t="s">
        <v>131</v>
      </c>
    </row>
    <row r="49" spans="2:5" x14ac:dyDescent="0.2">
      <c r="B49">
        <v>2019</v>
      </c>
      <c r="C49" s="125" t="s">
        <v>242</v>
      </c>
      <c r="D49" s="125"/>
      <c r="E49" s="125" t="s">
        <v>260</v>
      </c>
    </row>
    <row r="51" spans="2:5" ht="16" x14ac:dyDescent="0.2">
      <c r="B51" s="80" t="s">
        <v>102</v>
      </c>
    </row>
    <row r="52" spans="2:5" ht="16" thickBot="1" x14ac:dyDescent="0.25">
      <c r="B52" t="s">
        <v>826</v>
      </c>
    </row>
    <row r="53" spans="2:5" ht="16" thickBot="1" x14ac:dyDescent="0.25">
      <c r="B53" t="s">
        <v>804</v>
      </c>
      <c r="C53" s="118"/>
    </row>
    <row r="58" spans="2:5" x14ac:dyDescent="0.2">
      <c r="D58" s="121" t="s">
        <v>258</v>
      </c>
    </row>
  </sheetData>
  <mergeCells count="18">
    <mergeCell ref="C8:L8"/>
    <mergeCell ref="B2:L2"/>
    <mergeCell ref="C4:L4"/>
    <mergeCell ref="C5:L5"/>
    <mergeCell ref="C6:L6"/>
    <mergeCell ref="C7:L7"/>
    <mergeCell ref="C11:D11"/>
    <mergeCell ref="E11:F11"/>
    <mergeCell ref="C16:D16"/>
    <mergeCell ref="E12:F12"/>
    <mergeCell ref="E13:F13"/>
    <mergeCell ref="E14:F14"/>
    <mergeCell ref="E15:F15"/>
    <mergeCell ref="E16:F16"/>
    <mergeCell ref="C12:D12"/>
    <mergeCell ref="C13:D13"/>
    <mergeCell ref="C14:D14"/>
    <mergeCell ref="C15:D15"/>
  </mergeCells>
  <conditionalFormatting sqref="C44">
    <cfRule type="expression" dxfId="37" priority="7">
      <formula>$C$44&lt;&gt;2011</formula>
    </cfRule>
    <cfRule type="expression" dxfId="36" priority="8">
      <formula>$C$44=2011</formula>
    </cfRule>
  </conditionalFormatting>
  <conditionalFormatting sqref="C53">
    <cfRule type="expression" dxfId="35" priority="9">
      <formula>$C$53=1260</formula>
    </cfRule>
    <cfRule type="expression" dxfId="34" priority="10">
      <formula>$C$53&lt;&gt;1260</formula>
    </cfRule>
  </conditionalFormatting>
  <pageMargins left="0.7" right="0.7" top="0.75" bottom="0.75" header="0.3" footer="0.3"/>
  <pageSetup orientation="portrait" r:id="rId1"/>
  <tableParts count="3">
    <tablePart r:id="rId2"/>
    <tablePart r:id="rId3"/>
    <tablePart r:id="rId4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344B8-0630-4D1A-B37E-46C703C03B79}">
  <dimension ref="A1:K505"/>
  <sheetViews>
    <sheetView zoomScale="110" workbookViewId="0"/>
  </sheetViews>
  <sheetFormatPr baseColWidth="10" defaultColWidth="8.83203125" defaultRowHeight="15" x14ac:dyDescent="0.2"/>
  <cols>
    <col min="1" max="1" width="13.33203125" customWidth="1"/>
    <col min="2" max="2" width="12.83203125" customWidth="1"/>
    <col min="3" max="3" width="13.83203125" bestFit="1" customWidth="1"/>
    <col min="4" max="4" width="12.83203125" bestFit="1" customWidth="1"/>
    <col min="5" max="5" width="11.33203125" bestFit="1" customWidth="1"/>
    <col min="6" max="6" width="14.6640625" bestFit="1" customWidth="1"/>
    <col min="7" max="7" width="14.83203125" bestFit="1" customWidth="1"/>
    <col min="8" max="8" width="17" bestFit="1" customWidth="1"/>
    <col min="9" max="9" width="20.1640625" bestFit="1" customWidth="1"/>
    <col min="10" max="10" width="16.6640625" bestFit="1" customWidth="1"/>
    <col min="11" max="11" width="18.5" bestFit="1" customWidth="1"/>
    <col min="12" max="12" width="26.6640625" bestFit="1" customWidth="1"/>
  </cols>
  <sheetData>
    <row r="1" spans="1:11" ht="19" x14ac:dyDescent="0.25">
      <c r="A1" s="5" t="s">
        <v>791</v>
      </c>
    </row>
    <row r="3" spans="1:11" x14ac:dyDescent="0.2">
      <c r="A3" s="29" t="s">
        <v>263</v>
      </c>
      <c r="B3" s="27" t="s">
        <v>264</v>
      </c>
      <c r="C3" t="s">
        <v>265</v>
      </c>
      <c r="D3" t="s">
        <v>266</v>
      </c>
      <c r="E3" t="s">
        <v>267</v>
      </c>
      <c r="F3" s="30" t="s">
        <v>72</v>
      </c>
      <c r="G3" t="s">
        <v>268</v>
      </c>
      <c r="H3" t="s">
        <v>269</v>
      </c>
      <c r="I3" t="s">
        <v>270</v>
      </c>
      <c r="J3" t="s">
        <v>271</v>
      </c>
      <c r="K3" t="s">
        <v>272</v>
      </c>
    </row>
    <row r="4" spans="1:11" x14ac:dyDescent="0.2">
      <c r="A4" s="31" t="s">
        <v>273</v>
      </c>
      <c r="B4" s="32">
        <v>46280</v>
      </c>
      <c r="C4" s="31" t="s">
        <v>274</v>
      </c>
      <c r="D4" s="31">
        <v>2023</v>
      </c>
      <c r="E4" s="31">
        <v>35</v>
      </c>
      <c r="F4" s="33" t="s">
        <v>275</v>
      </c>
      <c r="G4" s="31" t="s">
        <v>276</v>
      </c>
      <c r="H4" s="164">
        <v>1320</v>
      </c>
      <c r="I4" s="31" t="s">
        <v>76</v>
      </c>
      <c r="J4" s="31" t="s">
        <v>77</v>
      </c>
      <c r="K4" s="31" t="s">
        <v>76</v>
      </c>
    </row>
    <row r="5" spans="1:11" x14ac:dyDescent="0.2">
      <c r="A5" s="31" t="s">
        <v>277</v>
      </c>
      <c r="B5" s="32">
        <v>46164</v>
      </c>
      <c r="C5" s="31" t="s">
        <v>278</v>
      </c>
      <c r="D5" s="31">
        <v>2018</v>
      </c>
      <c r="E5" s="31">
        <v>48</v>
      </c>
      <c r="F5" s="33" t="s">
        <v>75</v>
      </c>
      <c r="G5" s="31" t="s">
        <v>279</v>
      </c>
      <c r="H5" s="163">
        <v>790</v>
      </c>
      <c r="I5" s="31" t="s">
        <v>76</v>
      </c>
      <c r="J5" s="31" t="s">
        <v>77</v>
      </c>
      <c r="K5" s="31" t="s">
        <v>76</v>
      </c>
    </row>
    <row r="6" spans="1:11" x14ac:dyDescent="0.2">
      <c r="A6" s="31" t="s">
        <v>280</v>
      </c>
      <c r="B6" s="32">
        <v>46315</v>
      </c>
      <c r="C6" s="31" t="s">
        <v>281</v>
      </c>
      <c r="D6" s="31">
        <v>2025</v>
      </c>
      <c r="E6" s="31">
        <v>22</v>
      </c>
      <c r="F6" s="33" t="s">
        <v>78</v>
      </c>
      <c r="G6" s="31" t="s">
        <v>276</v>
      </c>
      <c r="H6" s="164">
        <v>2450</v>
      </c>
      <c r="I6" s="31" t="s">
        <v>77</v>
      </c>
      <c r="J6" s="31" t="s">
        <v>76</v>
      </c>
      <c r="K6" s="31" t="s">
        <v>77</v>
      </c>
    </row>
    <row r="7" spans="1:11" x14ac:dyDescent="0.2">
      <c r="A7" s="31" t="s">
        <v>282</v>
      </c>
      <c r="B7" s="32">
        <v>46204</v>
      </c>
      <c r="C7" s="31" t="s">
        <v>283</v>
      </c>
      <c r="D7" s="31">
        <v>2021</v>
      </c>
      <c r="E7" s="31">
        <v>55</v>
      </c>
      <c r="F7" s="33" t="s">
        <v>284</v>
      </c>
      <c r="G7" s="31" t="s">
        <v>285</v>
      </c>
      <c r="H7" s="163">
        <v>980</v>
      </c>
      <c r="I7" s="31" t="s">
        <v>76</v>
      </c>
      <c r="J7" s="31" t="s">
        <v>77</v>
      </c>
      <c r="K7" s="31" t="s">
        <v>76</v>
      </c>
    </row>
    <row r="8" spans="1:11" x14ac:dyDescent="0.2">
      <c r="A8" s="31" t="s">
        <v>286</v>
      </c>
      <c r="B8" s="32">
        <v>46124</v>
      </c>
      <c r="C8" s="31" t="s">
        <v>287</v>
      </c>
      <c r="D8" s="31">
        <v>2024</v>
      </c>
      <c r="E8" s="31">
        <v>41</v>
      </c>
      <c r="F8" s="33" t="s">
        <v>275</v>
      </c>
      <c r="G8" s="31" t="s">
        <v>276</v>
      </c>
      <c r="H8" s="164">
        <v>1950</v>
      </c>
      <c r="I8" s="31" t="s">
        <v>76</v>
      </c>
      <c r="J8" s="31" t="s">
        <v>77</v>
      </c>
      <c r="K8" s="31" t="s">
        <v>76</v>
      </c>
    </row>
    <row r="9" spans="1:11" x14ac:dyDescent="0.2">
      <c r="A9" s="31" t="s">
        <v>288</v>
      </c>
      <c r="B9" s="32">
        <v>46052</v>
      </c>
      <c r="C9" s="31" t="s">
        <v>289</v>
      </c>
      <c r="D9" s="31">
        <v>2017</v>
      </c>
      <c r="E9" s="31">
        <v>62</v>
      </c>
      <c r="F9" s="33" t="s">
        <v>75</v>
      </c>
      <c r="G9" s="31" t="s">
        <v>279</v>
      </c>
      <c r="H9" s="164">
        <v>670</v>
      </c>
      <c r="I9" s="31" t="s">
        <v>76</v>
      </c>
      <c r="J9" s="31" t="s">
        <v>77</v>
      </c>
      <c r="K9" s="31" t="s">
        <v>76</v>
      </c>
    </row>
    <row r="10" spans="1:11" x14ac:dyDescent="0.2">
      <c r="A10" s="31" t="s">
        <v>290</v>
      </c>
      <c r="B10" s="32">
        <v>46109</v>
      </c>
      <c r="C10" s="31" t="s">
        <v>291</v>
      </c>
      <c r="D10" s="31">
        <v>2026</v>
      </c>
      <c r="E10" s="31">
        <v>28</v>
      </c>
      <c r="F10" s="33" t="s">
        <v>284</v>
      </c>
      <c r="G10" s="31" t="s">
        <v>276</v>
      </c>
      <c r="H10" s="163">
        <v>1900</v>
      </c>
      <c r="I10" s="31" t="s">
        <v>77</v>
      </c>
      <c r="J10" s="31" t="s">
        <v>76</v>
      </c>
      <c r="K10" s="31" t="s">
        <v>76</v>
      </c>
    </row>
    <row r="11" spans="1:11" x14ac:dyDescent="0.2">
      <c r="A11" s="31" t="s">
        <v>292</v>
      </c>
      <c r="B11" s="32">
        <v>46239</v>
      </c>
      <c r="C11" s="31" t="s">
        <v>293</v>
      </c>
      <c r="D11" s="31">
        <v>2024</v>
      </c>
      <c r="E11" s="31">
        <v>51</v>
      </c>
      <c r="F11" s="33" t="s">
        <v>78</v>
      </c>
      <c r="G11" s="31" t="s">
        <v>276</v>
      </c>
      <c r="H11" s="164">
        <v>1550</v>
      </c>
      <c r="I11" s="31" t="s">
        <v>76</v>
      </c>
      <c r="J11" s="31" t="s">
        <v>77</v>
      </c>
      <c r="K11" s="31" t="s">
        <v>76</v>
      </c>
    </row>
    <row r="12" spans="1:11" x14ac:dyDescent="0.2">
      <c r="A12" s="31" t="s">
        <v>294</v>
      </c>
      <c r="B12" s="32">
        <v>46191</v>
      </c>
      <c r="C12" s="31" t="s">
        <v>295</v>
      </c>
      <c r="D12" s="31">
        <v>2016</v>
      </c>
      <c r="E12" s="31">
        <v>39</v>
      </c>
      <c r="F12" s="33" t="s">
        <v>275</v>
      </c>
      <c r="G12" s="31" t="s">
        <v>279</v>
      </c>
      <c r="H12" s="163">
        <v>840</v>
      </c>
      <c r="I12" s="31" t="s">
        <v>76</v>
      </c>
      <c r="J12" s="31" t="s">
        <v>77</v>
      </c>
      <c r="K12" s="31" t="s">
        <v>77</v>
      </c>
    </row>
    <row r="13" spans="1:11" x14ac:dyDescent="0.2">
      <c r="A13" s="31" t="s">
        <v>296</v>
      </c>
      <c r="B13" s="32">
        <v>46078</v>
      </c>
      <c r="C13" s="31" t="s">
        <v>297</v>
      </c>
      <c r="D13" s="31">
        <v>2026</v>
      </c>
      <c r="E13" s="31">
        <v>25</v>
      </c>
      <c r="F13" s="33" t="s">
        <v>75</v>
      </c>
      <c r="G13" s="31" t="s">
        <v>276</v>
      </c>
      <c r="H13" s="164">
        <v>2200</v>
      </c>
      <c r="I13" s="31" t="s">
        <v>77</v>
      </c>
      <c r="J13" s="31" t="s">
        <v>77</v>
      </c>
      <c r="K13" s="31" t="s">
        <v>76</v>
      </c>
    </row>
    <row r="14" spans="1:11" x14ac:dyDescent="0.2">
      <c r="A14" s="31" t="s">
        <v>298</v>
      </c>
      <c r="B14" s="32">
        <v>45966</v>
      </c>
      <c r="C14" s="31" t="s">
        <v>274</v>
      </c>
      <c r="D14" s="31">
        <v>2015</v>
      </c>
      <c r="E14" s="31">
        <v>68</v>
      </c>
      <c r="F14" s="33" t="s">
        <v>78</v>
      </c>
      <c r="G14" s="31" t="s">
        <v>279</v>
      </c>
      <c r="H14" s="164">
        <v>580</v>
      </c>
      <c r="I14" s="31" t="s">
        <v>76</v>
      </c>
      <c r="J14" s="31" t="s">
        <v>77</v>
      </c>
      <c r="K14" s="31" t="s">
        <v>76</v>
      </c>
    </row>
    <row r="15" spans="1:11" x14ac:dyDescent="0.2">
      <c r="A15" s="31" t="s">
        <v>299</v>
      </c>
      <c r="B15" s="32">
        <v>46098</v>
      </c>
      <c r="C15" s="31" t="s">
        <v>278</v>
      </c>
      <c r="D15" s="31">
        <v>2025</v>
      </c>
      <c r="E15" s="31">
        <v>33</v>
      </c>
      <c r="F15" s="33" t="s">
        <v>284</v>
      </c>
      <c r="G15" s="31" t="s">
        <v>276</v>
      </c>
      <c r="H15" s="163">
        <v>1450</v>
      </c>
      <c r="I15" s="31" t="s">
        <v>76</v>
      </c>
      <c r="J15" s="31" t="s">
        <v>77</v>
      </c>
      <c r="K15" s="31" t="s">
        <v>76</v>
      </c>
    </row>
    <row r="16" spans="1:11" x14ac:dyDescent="0.2">
      <c r="A16" s="31" t="s">
        <v>300</v>
      </c>
      <c r="B16" s="32">
        <v>46143</v>
      </c>
      <c r="C16" s="31" t="s">
        <v>281</v>
      </c>
      <c r="D16" s="31">
        <v>2019</v>
      </c>
      <c r="E16" s="31">
        <v>45</v>
      </c>
      <c r="F16" s="33" t="s">
        <v>275</v>
      </c>
      <c r="G16" s="31" t="s">
        <v>285</v>
      </c>
      <c r="H16" s="163">
        <v>1080</v>
      </c>
      <c r="I16" s="31" t="s">
        <v>76</v>
      </c>
      <c r="J16" s="31" t="s">
        <v>77</v>
      </c>
      <c r="K16" s="31" t="s">
        <v>76</v>
      </c>
    </row>
    <row r="17" spans="1:11" x14ac:dyDescent="0.2">
      <c r="A17" s="31" t="s">
        <v>301</v>
      </c>
      <c r="B17" s="32">
        <v>46231</v>
      </c>
      <c r="C17" s="31" t="s">
        <v>283</v>
      </c>
      <c r="D17" s="31">
        <v>2026</v>
      </c>
      <c r="E17" s="31">
        <v>21</v>
      </c>
      <c r="F17" s="33" t="s">
        <v>75</v>
      </c>
      <c r="G17" s="31" t="s">
        <v>276</v>
      </c>
      <c r="H17" s="164">
        <v>2550</v>
      </c>
      <c r="I17" s="31" t="s">
        <v>77</v>
      </c>
      <c r="J17" s="31" t="s">
        <v>76</v>
      </c>
      <c r="K17" s="31" t="s">
        <v>77</v>
      </c>
    </row>
    <row r="18" spans="1:11" x14ac:dyDescent="0.2">
      <c r="A18" s="31" t="s">
        <v>302</v>
      </c>
      <c r="B18" s="32">
        <v>46267</v>
      </c>
      <c r="C18" s="31" t="s">
        <v>287</v>
      </c>
      <c r="D18" s="31">
        <v>2018</v>
      </c>
      <c r="E18" s="31">
        <v>58</v>
      </c>
      <c r="F18" s="33" t="s">
        <v>78</v>
      </c>
      <c r="G18" s="31" t="s">
        <v>279</v>
      </c>
      <c r="H18" s="164">
        <v>930</v>
      </c>
      <c r="I18" s="31" t="s">
        <v>76</v>
      </c>
      <c r="J18" s="31" t="s">
        <v>77</v>
      </c>
      <c r="K18" s="31" t="s">
        <v>76</v>
      </c>
    </row>
    <row r="19" spans="1:11" x14ac:dyDescent="0.2">
      <c r="A19" s="31" t="s">
        <v>303</v>
      </c>
      <c r="B19" s="32">
        <v>46037</v>
      </c>
      <c r="C19" s="31" t="s">
        <v>289</v>
      </c>
      <c r="D19" s="31">
        <v>2024</v>
      </c>
      <c r="E19" s="31">
        <v>29</v>
      </c>
      <c r="F19" s="33" t="s">
        <v>284</v>
      </c>
      <c r="G19" s="31" t="s">
        <v>276</v>
      </c>
      <c r="H19" s="163">
        <v>1850</v>
      </c>
      <c r="I19" s="31" t="s">
        <v>76</v>
      </c>
      <c r="J19" s="31" t="s">
        <v>77</v>
      </c>
      <c r="K19" s="31" t="s">
        <v>76</v>
      </c>
    </row>
    <row r="20" spans="1:11" x14ac:dyDescent="0.2">
      <c r="A20" s="31" t="s">
        <v>304</v>
      </c>
      <c r="B20" s="32">
        <v>46054</v>
      </c>
      <c r="C20" s="31" t="s">
        <v>291</v>
      </c>
      <c r="D20" s="31">
        <v>2016</v>
      </c>
      <c r="E20" s="31">
        <v>72</v>
      </c>
      <c r="F20" s="33" t="s">
        <v>275</v>
      </c>
      <c r="G20" s="31" t="s">
        <v>279</v>
      </c>
      <c r="H20" s="163">
        <v>630</v>
      </c>
      <c r="I20" s="31" t="s">
        <v>76</v>
      </c>
      <c r="J20" s="31" t="s">
        <v>77</v>
      </c>
      <c r="K20" s="31" t="s">
        <v>76</v>
      </c>
    </row>
    <row r="21" spans="1:11" x14ac:dyDescent="0.2">
      <c r="A21" s="31" t="s">
        <v>305</v>
      </c>
      <c r="B21" s="32">
        <v>46132</v>
      </c>
      <c r="C21" s="31" t="s">
        <v>293</v>
      </c>
      <c r="D21" s="31">
        <v>2025</v>
      </c>
      <c r="E21" s="31">
        <v>37</v>
      </c>
      <c r="F21" s="33" t="s">
        <v>75</v>
      </c>
      <c r="G21" s="31" t="s">
        <v>276</v>
      </c>
      <c r="H21" s="163">
        <v>1650</v>
      </c>
      <c r="I21" s="31" t="s">
        <v>77</v>
      </c>
      <c r="J21" s="31" t="s">
        <v>77</v>
      </c>
      <c r="K21" s="31" t="s">
        <v>76</v>
      </c>
    </row>
    <row r="22" spans="1:11" x14ac:dyDescent="0.2">
      <c r="A22" s="31" t="s">
        <v>306</v>
      </c>
      <c r="B22" s="32">
        <v>46183</v>
      </c>
      <c r="C22" s="31" t="s">
        <v>295</v>
      </c>
      <c r="D22" s="31">
        <v>2017</v>
      </c>
      <c r="E22" s="31">
        <v>53</v>
      </c>
      <c r="F22" s="33" t="s">
        <v>78</v>
      </c>
      <c r="G22" s="31" t="s">
        <v>285</v>
      </c>
      <c r="H22" s="164">
        <v>1150</v>
      </c>
      <c r="I22" s="31" t="s">
        <v>76</v>
      </c>
      <c r="J22" s="31" t="s">
        <v>77</v>
      </c>
      <c r="K22" s="31" t="s">
        <v>76</v>
      </c>
    </row>
    <row r="23" spans="1:11" x14ac:dyDescent="0.2">
      <c r="A23" s="31" t="s">
        <v>307</v>
      </c>
      <c r="B23" s="32">
        <v>46259</v>
      </c>
      <c r="C23" s="31" t="s">
        <v>297</v>
      </c>
      <c r="D23" s="31">
        <v>2024</v>
      </c>
      <c r="E23" s="31">
        <v>24</v>
      </c>
      <c r="F23" s="33" t="s">
        <v>284</v>
      </c>
      <c r="G23" s="31" t="s">
        <v>276</v>
      </c>
      <c r="H23" s="164">
        <v>2300</v>
      </c>
      <c r="I23" s="31" t="s">
        <v>77</v>
      </c>
      <c r="J23" s="31" t="s">
        <v>76</v>
      </c>
      <c r="K23" s="31" t="s">
        <v>77</v>
      </c>
    </row>
    <row r="24" spans="1:11" x14ac:dyDescent="0.2">
      <c r="A24" s="31" t="s">
        <v>308</v>
      </c>
      <c r="B24" s="32">
        <v>46305</v>
      </c>
      <c r="C24" s="31" t="s">
        <v>274</v>
      </c>
      <c r="D24" s="31">
        <v>2024</v>
      </c>
      <c r="E24" s="31">
        <v>40</v>
      </c>
      <c r="F24" s="33" t="s">
        <v>275</v>
      </c>
      <c r="G24" s="31" t="s">
        <v>276</v>
      </c>
      <c r="H24" s="164">
        <v>1400</v>
      </c>
      <c r="I24" s="31" t="s">
        <v>76</v>
      </c>
      <c r="J24" s="31" t="s">
        <v>77</v>
      </c>
      <c r="K24" s="31" t="s">
        <v>76</v>
      </c>
    </row>
    <row r="25" spans="1:11" x14ac:dyDescent="0.2">
      <c r="A25" s="31" t="s">
        <v>309</v>
      </c>
      <c r="B25" s="32">
        <v>46027</v>
      </c>
      <c r="C25" s="31" t="s">
        <v>278</v>
      </c>
      <c r="D25" s="31">
        <v>2016</v>
      </c>
      <c r="E25" s="31">
        <v>50</v>
      </c>
      <c r="F25" s="33" t="s">
        <v>75</v>
      </c>
      <c r="G25" s="31" t="s">
        <v>279</v>
      </c>
      <c r="H25" s="164">
        <v>820</v>
      </c>
      <c r="I25" s="31" t="s">
        <v>77</v>
      </c>
      <c r="J25" s="31" t="s">
        <v>77</v>
      </c>
      <c r="K25" s="31" t="s">
        <v>76</v>
      </c>
    </row>
    <row r="26" spans="1:11" x14ac:dyDescent="0.2">
      <c r="A26" s="31" t="s">
        <v>310</v>
      </c>
      <c r="B26" s="32">
        <v>45979</v>
      </c>
      <c r="C26" s="31" t="s">
        <v>281</v>
      </c>
      <c r="D26" s="31">
        <v>2025</v>
      </c>
      <c r="E26" s="31">
        <v>23</v>
      </c>
      <c r="F26" s="33" t="s">
        <v>78</v>
      </c>
      <c r="G26" s="31" t="s">
        <v>276</v>
      </c>
      <c r="H26" s="164">
        <v>2500</v>
      </c>
      <c r="I26" s="31" t="s">
        <v>76</v>
      </c>
      <c r="J26" s="31" t="s">
        <v>76</v>
      </c>
      <c r="K26" s="31" t="s">
        <v>76</v>
      </c>
    </row>
    <row r="27" spans="1:11" x14ac:dyDescent="0.2">
      <c r="A27" s="31" t="s">
        <v>311</v>
      </c>
      <c r="B27" s="32">
        <v>46084</v>
      </c>
      <c r="C27" s="31" t="s">
        <v>283</v>
      </c>
      <c r="D27" s="31">
        <v>2020</v>
      </c>
      <c r="E27" s="31">
        <v>60</v>
      </c>
      <c r="F27" s="33" t="s">
        <v>284</v>
      </c>
      <c r="G27" s="31" t="s">
        <v>285</v>
      </c>
      <c r="H27" s="163">
        <v>950</v>
      </c>
      <c r="I27" s="31" t="s">
        <v>76</v>
      </c>
      <c r="J27" s="31" t="s">
        <v>77</v>
      </c>
      <c r="K27" s="31" t="s">
        <v>76</v>
      </c>
    </row>
    <row r="28" spans="1:11" x14ac:dyDescent="0.2">
      <c r="A28" s="31" t="s">
        <v>312</v>
      </c>
      <c r="B28" s="32">
        <v>46156</v>
      </c>
      <c r="C28" s="31" t="s">
        <v>287</v>
      </c>
      <c r="D28" s="31">
        <v>2019</v>
      </c>
      <c r="E28" s="31">
        <v>42</v>
      </c>
      <c r="F28" s="33" t="s">
        <v>275</v>
      </c>
      <c r="G28" s="31" t="s">
        <v>276</v>
      </c>
      <c r="H28" s="163">
        <v>1850</v>
      </c>
      <c r="I28" s="31" t="s">
        <v>77</v>
      </c>
      <c r="J28" s="31" t="s">
        <v>77</v>
      </c>
      <c r="K28" s="31" t="s">
        <v>77</v>
      </c>
    </row>
    <row r="29" spans="1:11" x14ac:dyDescent="0.2">
      <c r="A29" s="31" t="s">
        <v>313</v>
      </c>
      <c r="B29" s="32">
        <v>46212</v>
      </c>
      <c r="C29" s="31" t="s">
        <v>289</v>
      </c>
      <c r="D29" s="31">
        <v>2015</v>
      </c>
      <c r="E29" s="31">
        <v>65</v>
      </c>
      <c r="F29" s="33" t="s">
        <v>75</v>
      </c>
      <c r="G29" s="31" t="s">
        <v>279</v>
      </c>
      <c r="H29" s="164">
        <v>700</v>
      </c>
      <c r="I29" s="31" t="s">
        <v>76</v>
      </c>
      <c r="J29" s="31" t="s">
        <v>77</v>
      </c>
      <c r="K29" s="31" t="s">
        <v>76</v>
      </c>
    </row>
    <row r="30" spans="1:11" x14ac:dyDescent="0.2">
      <c r="A30" s="31" t="s">
        <v>314</v>
      </c>
      <c r="B30" s="32">
        <v>46286</v>
      </c>
      <c r="C30" s="31" t="s">
        <v>291</v>
      </c>
      <c r="D30" s="31">
        <v>2026</v>
      </c>
      <c r="E30" s="31">
        <v>30</v>
      </c>
      <c r="F30" s="33" t="s">
        <v>284</v>
      </c>
      <c r="G30" s="31" t="s">
        <v>276</v>
      </c>
      <c r="H30" s="164">
        <v>1950</v>
      </c>
      <c r="I30" s="31" t="s">
        <v>76</v>
      </c>
      <c r="J30" s="31" t="s">
        <v>76</v>
      </c>
      <c r="K30" s="31" t="s">
        <v>76</v>
      </c>
    </row>
    <row r="31" spans="1:11" x14ac:dyDescent="0.2">
      <c r="A31" s="31" t="s">
        <v>315</v>
      </c>
      <c r="B31" s="32">
        <v>46061</v>
      </c>
      <c r="C31" s="31" t="s">
        <v>293</v>
      </c>
      <c r="D31" s="31">
        <v>2025</v>
      </c>
      <c r="E31" s="31">
        <v>52</v>
      </c>
      <c r="F31" s="33" t="s">
        <v>78</v>
      </c>
      <c r="G31" s="31" t="s">
        <v>276</v>
      </c>
      <c r="H31" s="163">
        <v>1600</v>
      </c>
      <c r="I31" s="31" t="s">
        <v>76</v>
      </c>
      <c r="J31" s="31" t="s">
        <v>77</v>
      </c>
      <c r="K31" s="31" t="s">
        <v>76</v>
      </c>
    </row>
    <row r="32" spans="1:11" x14ac:dyDescent="0.2">
      <c r="A32" s="31" t="s">
        <v>316</v>
      </c>
      <c r="B32" s="32">
        <v>46111</v>
      </c>
      <c r="C32" s="31" t="s">
        <v>295</v>
      </c>
      <c r="D32" s="31">
        <v>2018</v>
      </c>
      <c r="E32" s="31">
        <v>38</v>
      </c>
      <c r="F32" s="33" t="s">
        <v>275</v>
      </c>
      <c r="G32" s="31" t="s">
        <v>279</v>
      </c>
      <c r="H32" s="164">
        <v>870</v>
      </c>
      <c r="I32" s="31" t="s">
        <v>77</v>
      </c>
      <c r="J32" s="31" t="s">
        <v>77</v>
      </c>
      <c r="K32" s="31" t="s">
        <v>76</v>
      </c>
    </row>
    <row r="33" spans="1:11" x14ac:dyDescent="0.2">
      <c r="A33" s="31" t="s">
        <v>317</v>
      </c>
      <c r="B33" s="32">
        <v>46127</v>
      </c>
      <c r="C33" s="31" t="s">
        <v>297</v>
      </c>
      <c r="D33" s="31">
        <v>2024</v>
      </c>
      <c r="E33" s="31">
        <v>26</v>
      </c>
      <c r="F33" s="33" t="s">
        <v>75</v>
      </c>
      <c r="G33" s="31" t="s">
        <v>276</v>
      </c>
      <c r="H33" s="163">
        <v>2150</v>
      </c>
      <c r="I33" s="31" t="s">
        <v>76</v>
      </c>
      <c r="J33" s="31" t="s">
        <v>76</v>
      </c>
      <c r="K33" s="31" t="s">
        <v>77</v>
      </c>
    </row>
    <row r="34" spans="1:11" x14ac:dyDescent="0.2">
      <c r="A34" s="31" t="s">
        <v>318</v>
      </c>
      <c r="B34" s="32">
        <v>46023</v>
      </c>
      <c r="C34" s="31" t="s">
        <v>274</v>
      </c>
      <c r="D34" s="31">
        <v>2017</v>
      </c>
      <c r="E34" s="31">
        <v>70</v>
      </c>
      <c r="F34" s="33" t="s">
        <v>78</v>
      </c>
      <c r="G34" s="31" t="s">
        <v>279</v>
      </c>
      <c r="H34" s="163">
        <v>550</v>
      </c>
      <c r="I34" s="31" t="s">
        <v>76</v>
      </c>
      <c r="J34" s="31" t="s">
        <v>77</v>
      </c>
      <c r="K34" s="31" t="s">
        <v>76</v>
      </c>
    </row>
    <row r="35" spans="1:11" x14ac:dyDescent="0.2">
      <c r="A35" s="31" t="s">
        <v>319</v>
      </c>
      <c r="B35" s="32">
        <v>46198</v>
      </c>
      <c r="C35" s="31" t="s">
        <v>278</v>
      </c>
      <c r="D35" s="31">
        <v>2026</v>
      </c>
      <c r="E35" s="31">
        <v>34</v>
      </c>
      <c r="F35" s="33" t="s">
        <v>284</v>
      </c>
      <c r="G35" s="31" t="s">
        <v>276</v>
      </c>
      <c r="H35" s="163">
        <v>1500</v>
      </c>
      <c r="I35" s="31" t="s">
        <v>76</v>
      </c>
      <c r="J35" s="31" t="s">
        <v>77</v>
      </c>
      <c r="K35" s="31" t="s">
        <v>76</v>
      </c>
    </row>
    <row r="36" spans="1:11" x14ac:dyDescent="0.2">
      <c r="A36" s="31" t="s">
        <v>320</v>
      </c>
      <c r="B36" s="32">
        <v>46245</v>
      </c>
      <c r="C36" s="31" t="s">
        <v>281</v>
      </c>
      <c r="D36" s="31">
        <v>2020</v>
      </c>
      <c r="E36" s="31">
        <v>46</v>
      </c>
      <c r="F36" s="33" t="s">
        <v>275</v>
      </c>
      <c r="G36" s="31" t="s">
        <v>285</v>
      </c>
      <c r="H36" s="163">
        <v>1050</v>
      </c>
      <c r="I36" s="31" t="s">
        <v>77</v>
      </c>
      <c r="J36" s="31" t="s">
        <v>77</v>
      </c>
      <c r="K36" s="31" t="s">
        <v>76</v>
      </c>
    </row>
    <row r="37" spans="1:11" x14ac:dyDescent="0.2">
      <c r="A37" s="31" t="s">
        <v>321</v>
      </c>
      <c r="B37" s="32">
        <v>46299</v>
      </c>
      <c r="C37" s="31" t="s">
        <v>283</v>
      </c>
      <c r="D37" s="31">
        <v>2026</v>
      </c>
      <c r="E37" s="31">
        <v>20</v>
      </c>
      <c r="F37" s="33" t="s">
        <v>75</v>
      </c>
      <c r="G37" s="31" t="s">
        <v>276</v>
      </c>
      <c r="H37" s="164">
        <v>2600</v>
      </c>
      <c r="I37" s="31" t="s">
        <v>76</v>
      </c>
      <c r="J37" s="31" t="s">
        <v>76</v>
      </c>
      <c r="K37" s="31" t="s">
        <v>77</v>
      </c>
    </row>
    <row r="38" spans="1:11" x14ac:dyDescent="0.2">
      <c r="A38" s="31" t="s">
        <v>322</v>
      </c>
      <c r="B38" s="32">
        <v>46072</v>
      </c>
      <c r="C38" s="31" t="s">
        <v>287</v>
      </c>
      <c r="D38" s="31">
        <v>2017</v>
      </c>
      <c r="E38" s="31">
        <v>59</v>
      </c>
      <c r="F38" s="33" t="s">
        <v>78</v>
      </c>
      <c r="G38" s="31" t="s">
        <v>279</v>
      </c>
      <c r="H38" s="164">
        <v>980</v>
      </c>
      <c r="I38" s="31" t="s">
        <v>76</v>
      </c>
      <c r="J38" s="31" t="s">
        <v>77</v>
      </c>
      <c r="K38" s="31" t="s">
        <v>76</v>
      </c>
    </row>
    <row r="39" spans="1:11" x14ac:dyDescent="0.2">
      <c r="A39" s="31" t="s">
        <v>323</v>
      </c>
      <c r="B39" s="32">
        <v>46134</v>
      </c>
      <c r="C39" s="31" t="s">
        <v>289</v>
      </c>
      <c r="D39" s="31">
        <v>2025</v>
      </c>
      <c r="E39" s="31">
        <v>31</v>
      </c>
      <c r="F39" s="33" t="s">
        <v>284</v>
      </c>
      <c r="G39" s="31" t="s">
        <v>276</v>
      </c>
      <c r="H39" s="164">
        <v>1900</v>
      </c>
      <c r="I39" s="31" t="s">
        <v>76</v>
      </c>
      <c r="J39" s="31" t="s">
        <v>77</v>
      </c>
      <c r="K39" s="31" t="s">
        <v>76</v>
      </c>
    </row>
    <row r="40" spans="1:11" x14ac:dyDescent="0.2">
      <c r="A40" s="31" t="s">
        <v>324</v>
      </c>
      <c r="B40" s="32">
        <v>46217</v>
      </c>
      <c r="C40" s="31" t="s">
        <v>291</v>
      </c>
      <c r="D40" s="31">
        <v>2015</v>
      </c>
      <c r="E40" s="31">
        <v>75</v>
      </c>
      <c r="F40" s="33" t="s">
        <v>275</v>
      </c>
      <c r="G40" s="31" t="s">
        <v>279</v>
      </c>
      <c r="H40" s="164">
        <v>600</v>
      </c>
      <c r="I40" s="31" t="s">
        <v>76</v>
      </c>
      <c r="J40" s="31" t="s">
        <v>77</v>
      </c>
      <c r="K40" s="31" t="s">
        <v>76</v>
      </c>
    </row>
    <row r="41" spans="1:11" x14ac:dyDescent="0.2">
      <c r="A41" s="31" t="s">
        <v>325</v>
      </c>
      <c r="B41" s="32">
        <v>46180</v>
      </c>
      <c r="C41" s="31" t="s">
        <v>293</v>
      </c>
      <c r="D41" s="31">
        <v>2026</v>
      </c>
      <c r="E41" s="31">
        <v>36</v>
      </c>
      <c r="F41" s="33" t="s">
        <v>75</v>
      </c>
      <c r="G41" s="31" t="s">
        <v>276</v>
      </c>
      <c r="H41" s="163">
        <v>1700</v>
      </c>
      <c r="I41" s="31" t="s">
        <v>77</v>
      </c>
      <c r="J41" s="31" t="s">
        <v>77</v>
      </c>
      <c r="K41" s="31" t="s">
        <v>76</v>
      </c>
    </row>
    <row r="42" spans="1:11" x14ac:dyDescent="0.2">
      <c r="A42" s="31" t="s">
        <v>326</v>
      </c>
      <c r="B42" s="32">
        <v>46254</v>
      </c>
      <c r="C42" s="31" t="s">
        <v>295</v>
      </c>
      <c r="D42" s="31">
        <v>2019</v>
      </c>
      <c r="E42" s="31">
        <v>54</v>
      </c>
      <c r="F42" s="33" t="s">
        <v>78</v>
      </c>
      <c r="G42" s="31" t="s">
        <v>285</v>
      </c>
      <c r="H42" s="164">
        <v>1200</v>
      </c>
      <c r="I42" s="31" t="s">
        <v>76</v>
      </c>
      <c r="J42" s="31" t="s">
        <v>77</v>
      </c>
      <c r="K42" s="31" t="s">
        <v>76</v>
      </c>
    </row>
    <row r="43" spans="1:11" x14ac:dyDescent="0.2">
      <c r="A43" s="31" t="s">
        <v>327</v>
      </c>
      <c r="B43" s="32">
        <v>46326</v>
      </c>
      <c r="C43" s="31" t="s">
        <v>297</v>
      </c>
      <c r="D43" s="31">
        <v>2024</v>
      </c>
      <c r="E43" s="31">
        <v>27</v>
      </c>
      <c r="F43" s="33" t="s">
        <v>284</v>
      </c>
      <c r="G43" s="31" t="s">
        <v>276</v>
      </c>
      <c r="H43" s="164">
        <v>2250</v>
      </c>
      <c r="I43" s="31" t="s">
        <v>77</v>
      </c>
      <c r="J43" s="31" t="s">
        <v>76</v>
      </c>
      <c r="K43" s="31" t="s">
        <v>76</v>
      </c>
    </row>
    <row r="44" spans="1:11" x14ac:dyDescent="0.2">
      <c r="A44" s="31" t="s">
        <v>328</v>
      </c>
      <c r="B44" s="32">
        <v>46065</v>
      </c>
      <c r="C44" s="31" t="s">
        <v>274</v>
      </c>
      <c r="D44" s="31">
        <v>2025</v>
      </c>
      <c r="E44" s="31">
        <v>43</v>
      </c>
      <c r="F44" s="33" t="s">
        <v>275</v>
      </c>
      <c r="G44" s="31" t="s">
        <v>276</v>
      </c>
      <c r="H44" s="164">
        <v>1450</v>
      </c>
      <c r="I44" s="31" t="s">
        <v>76</v>
      </c>
      <c r="J44" s="31" t="s">
        <v>77</v>
      </c>
      <c r="K44" s="31" t="s">
        <v>76</v>
      </c>
    </row>
    <row r="45" spans="1:11" x14ac:dyDescent="0.2">
      <c r="A45" s="31" t="s">
        <v>329</v>
      </c>
      <c r="B45" s="32">
        <v>45986</v>
      </c>
      <c r="C45" s="31" t="s">
        <v>278</v>
      </c>
      <c r="D45" s="31">
        <v>2017</v>
      </c>
      <c r="E45" s="31">
        <v>51</v>
      </c>
      <c r="F45" s="33" t="s">
        <v>75</v>
      </c>
      <c r="G45" s="31" t="s">
        <v>279</v>
      </c>
      <c r="H45" s="164">
        <v>780</v>
      </c>
      <c r="I45" s="31" t="s">
        <v>76</v>
      </c>
      <c r="J45" s="31" t="s">
        <v>77</v>
      </c>
      <c r="K45" s="31" t="s">
        <v>77</v>
      </c>
    </row>
    <row r="46" spans="1:11" x14ac:dyDescent="0.2">
      <c r="A46" s="31" t="s">
        <v>330</v>
      </c>
      <c r="B46" s="32">
        <v>46089</v>
      </c>
      <c r="C46" s="31" t="s">
        <v>281</v>
      </c>
      <c r="D46" s="31">
        <v>2026</v>
      </c>
      <c r="E46" s="31">
        <v>22</v>
      </c>
      <c r="F46" s="33" t="s">
        <v>78</v>
      </c>
      <c r="G46" s="31" t="s">
        <v>276</v>
      </c>
      <c r="H46" s="164">
        <v>2550</v>
      </c>
      <c r="I46" s="31" t="s">
        <v>77</v>
      </c>
      <c r="J46" s="31" t="s">
        <v>76</v>
      </c>
      <c r="K46" s="31" t="s">
        <v>76</v>
      </c>
    </row>
    <row r="47" spans="1:11" x14ac:dyDescent="0.2">
      <c r="A47" s="31" t="s">
        <v>331</v>
      </c>
      <c r="B47" s="32">
        <v>46161</v>
      </c>
      <c r="C47" s="31" t="s">
        <v>283</v>
      </c>
      <c r="D47" s="31">
        <v>2021</v>
      </c>
      <c r="E47" s="31">
        <v>56</v>
      </c>
      <c r="F47" s="33" t="s">
        <v>284</v>
      </c>
      <c r="G47" s="31" t="s">
        <v>285</v>
      </c>
      <c r="H47" s="163">
        <v>1020</v>
      </c>
      <c r="I47" s="31" t="s">
        <v>76</v>
      </c>
      <c r="J47" s="31" t="s">
        <v>77</v>
      </c>
      <c r="K47" s="31" t="s">
        <v>76</v>
      </c>
    </row>
    <row r="48" spans="1:11" x14ac:dyDescent="0.2">
      <c r="A48" s="31" t="s">
        <v>332</v>
      </c>
      <c r="B48" s="32">
        <v>46209</v>
      </c>
      <c r="C48" s="31" t="s">
        <v>287</v>
      </c>
      <c r="D48" s="31">
        <v>2024</v>
      </c>
      <c r="E48" s="31">
        <v>44</v>
      </c>
      <c r="F48" s="33" t="s">
        <v>275</v>
      </c>
      <c r="G48" s="31" t="s">
        <v>276</v>
      </c>
      <c r="H48" s="164">
        <v>2000</v>
      </c>
      <c r="I48" s="31" t="s">
        <v>76</v>
      </c>
      <c r="J48" s="31" t="s">
        <v>77</v>
      </c>
      <c r="K48" s="31" t="s">
        <v>76</v>
      </c>
    </row>
    <row r="49" spans="1:11" x14ac:dyDescent="0.2">
      <c r="A49" s="31" t="s">
        <v>333</v>
      </c>
      <c r="B49" s="32">
        <v>46282</v>
      </c>
      <c r="C49" s="31" t="s">
        <v>289</v>
      </c>
      <c r="D49" s="31">
        <v>2016</v>
      </c>
      <c r="E49" s="31">
        <v>63</v>
      </c>
      <c r="F49" s="33" t="s">
        <v>75</v>
      </c>
      <c r="G49" s="31" t="s">
        <v>279</v>
      </c>
      <c r="H49" s="164">
        <v>650</v>
      </c>
      <c r="I49" s="31" t="s">
        <v>76</v>
      </c>
      <c r="J49" s="31" t="s">
        <v>77</v>
      </c>
      <c r="K49" s="31" t="s">
        <v>76</v>
      </c>
    </row>
    <row r="50" spans="1:11" x14ac:dyDescent="0.2">
      <c r="A50" s="31" t="s">
        <v>334</v>
      </c>
      <c r="B50" s="32">
        <v>46025</v>
      </c>
      <c r="C50" s="31" t="s">
        <v>291</v>
      </c>
      <c r="D50" s="31">
        <v>2026</v>
      </c>
      <c r="E50" s="31">
        <v>29</v>
      </c>
      <c r="F50" s="33" t="s">
        <v>284</v>
      </c>
      <c r="G50" s="31" t="s">
        <v>276</v>
      </c>
      <c r="H50" s="164">
        <v>2000</v>
      </c>
      <c r="I50" s="31" t="s">
        <v>77</v>
      </c>
      <c r="J50" s="31" t="s">
        <v>76</v>
      </c>
      <c r="K50" s="31" t="s">
        <v>76</v>
      </c>
    </row>
    <row r="51" spans="1:11" x14ac:dyDescent="0.2">
      <c r="A51" s="31" t="s">
        <v>335</v>
      </c>
      <c r="B51" s="32">
        <v>46081</v>
      </c>
      <c r="C51" s="31" t="s">
        <v>293</v>
      </c>
      <c r="D51" s="31">
        <v>2025</v>
      </c>
      <c r="E51" s="31">
        <v>53</v>
      </c>
      <c r="F51" s="33" t="s">
        <v>78</v>
      </c>
      <c r="G51" s="31" t="s">
        <v>276</v>
      </c>
      <c r="H51" s="163">
        <v>1650</v>
      </c>
      <c r="I51" s="31" t="s">
        <v>76</v>
      </c>
      <c r="J51" s="31" t="s">
        <v>77</v>
      </c>
      <c r="K51" s="31" t="s">
        <v>76</v>
      </c>
    </row>
    <row r="52" spans="1:11" x14ac:dyDescent="0.2">
      <c r="A52" s="31" t="s">
        <v>336</v>
      </c>
      <c r="B52" s="32">
        <v>46122</v>
      </c>
      <c r="C52" s="31" t="s">
        <v>295</v>
      </c>
      <c r="D52" s="31">
        <v>2015</v>
      </c>
      <c r="E52" s="31">
        <v>40</v>
      </c>
      <c r="F52" s="33" t="s">
        <v>275</v>
      </c>
      <c r="G52" s="31" t="s">
        <v>279</v>
      </c>
      <c r="H52" s="164">
        <v>810</v>
      </c>
      <c r="I52" s="31" t="s">
        <v>76</v>
      </c>
      <c r="J52" s="31" t="s">
        <v>77</v>
      </c>
      <c r="K52" s="31" t="s">
        <v>76</v>
      </c>
    </row>
    <row r="53" spans="1:11" x14ac:dyDescent="0.2">
      <c r="A53" s="31" t="s">
        <v>337</v>
      </c>
      <c r="B53" s="32">
        <v>46171</v>
      </c>
      <c r="C53" s="31" t="s">
        <v>297</v>
      </c>
      <c r="D53" s="31">
        <v>2025</v>
      </c>
      <c r="E53" s="31">
        <v>26</v>
      </c>
      <c r="F53" s="33" t="s">
        <v>75</v>
      </c>
      <c r="G53" s="31" t="s">
        <v>276</v>
      </c>
      <c r="H53" s="163">
        <v>2250</v>
      </c>
      <c r="I53" s="31" t="s">
        <v>77</v>
      </c>
      <c r="J53" s="31" t="s">
        <v>77</v>
      </c>
      <c r="K53" s="31" t="s">
        <v>77</v>
      </c>
    </row>
    <row r="54" spans="1:11" x14ac:dyDescent="0.2">
      <c r="A54" s="31" t="s">
        <v>338</v>
      </c>
      <c r="B54" s="32">
        <v>46193</v>
      </c>
      <c r="C54" s="31" t="s">
        <v>274</v>
      </c>
      <c r="D54" s="31">
        <v>2016</v>
      </c>
      <c r="E54" s="31">
        <v>69</v>
      </c>
      <c r="F54" s="33" t="s">
        <v>78</v>
      </c>
      <c r="G54" s="31" t="s">
        <v>279</v>
      </c>
      <c r="H54" s="164">
        <v>560</v>
      </c>
      <c r="I54" s="31" t="s">
        <v>76</v>
      </c>
      <c r="J54" s="31" t="s">
        <v>77</v>
      </c>
      <c r="K54" s="31" t="s">
        <v>76</v>
      </c>
    </row>
    <row r="55" spans="1:11" x14ac:dyDescent="0.2">
      <c r="A55" s="31" t="s">
        <v>339</v>
      </c>
      <c r="B55" s="32">
        <v>46242</v>
      </c>
      <c r="C55" s="31" t="s">
        <v>278</v>
      </c>
      <c r="D55" s="31">
        <v>2026</v>
      </c>
      <c r="E55" s="31">
        <v>32</v>
      </c>
      <c r="F55" s="33" t="s">
        <v>284</v>
      </c>
      <c r="G55" s="31" t="s">
        <v>276</v>
      </c>
      <c r="H55" s="164">
        <v>1550</v>
      </c>
      <c r="I55" s="31" t="s">
        <v>76</v>
      </c>
      <c r="J55" s="31" t="s">
        <v>77</v>
      </c>
      <c r="K55" s="31" t="s">
        <v>76</v>
      </c>
    </row>
    <row r="56" spans="1:11" x14ac:dyDescent="0.2">
      <c r="A56" s="31" t="s">
        <v>340</v>
      </c>
      <c r="B56" s="32">
        <v>46296</v>
      </c>
      <c r="C56" s="31" t="s">
        <v>281</v>
      </c>
      <c r="D56" s="31">
        <v>2021</v>
      </c>
      <c r="E56" s="31">
        <v>47</v>
      </c>
      <c r="F56" s="33" t="s">
        <v>275</v>
      </c>
      <c r="G56" s="31" t="s">
        <v>285</v>
      </c>
      <c r="H56" s="164">
        <v>1100</v>
      </c>
      <c r="I56" s="31" t="s">
        <v>77</v>
      </c>
      <c r="J56" s="31" t="s">
        <v>77</v>
      </c>
      <c r="K56" s="31" t="s">
        <v>76</v>
      </c>
    </row>
    <row r="57" spans="1:11" x14ac:dyDescent="0.2">
      <c r="A57" s="31" t="s">
        <v>341</v>
      </c>
      <c r="B57" s="32">
        <v>46042</v>
      </c>
      <c r="C57" s="31" t="s">
        <v>283</v>
      </c>
      <c r="D57" s="31">
        <v>2026</v>
      </c>
      <c r="E57" s="31">
        <v>23</v>
      </c>
      <c r="F57" s="33" t="s">
        <v>75</v>
      </c>
      <c r="G57" s="31" t="s">
        <v>276</v>
      </c>
      <c r="H57" s="163">
        <v>2650</v>
      </c>
      <c r="I57" s="31" t="s">
        <v>76</v>
      </c>
      <c r="J57" s="31" t="s">
        <v>76</v>
      </c>
      <c r="K57" s="31" t="s">
        <v>77</v>
      </c>
    </row>
    <row r="58" spans="1:11" x14ac:dyDescent="0.2">
      <c r="A58" s="31" t="s">
        <v>342</v>
      </c>
      <c r="B58" s="32">
        <v>46060</v>
      </c>
      <c r="C58" s="31" t="s">
        <v>287</v>
      </c>
      <c r="D58" s="31">
        <v>2016</v>
      </c>
      <c r="E58" s="31">
        <v>61</v>
      </c>
      <c r="F58" s="33" t="s">
        <v>78</v>
      </c>
      <c r="G58" s="31" t="s">
        <v>279</v>
      </c>
      <c r="H58" s="164">
        <v>880</v>
      </c>
      <c r="I58" s="31" t="s">
        <v>76</v>
      </c>
      <c r="J58" s="31" t="s">
        <v>77</v>
      </c>
      <c r="K58" s="31" t="s">
        <v>76</v>
      </c>
    </row>
    <row r="59" spans="1:11" x14ac:dyDescent="0.2">
      <c r="A59" s="31" t="s">
        <v>343</v>
      </c>
      <c r="B59" s="32">
        <v>46136</v>
      </c>
      <c r="C59" s="31" t="s">
        <v>289</v>
      </c>
      <c r="D59" s="31">
        <v>2025</v>
      </c>
      <c r="E59" s="31">
        <v>33</v>
      </c>
      <c r="F59" s="33" t="s">
        <v>284</v>
      </c>
      <c r="G59" s="31" t="s">
        <v>276</v>
      </c>
      <c r="H59" s="164">
        <v>1800</v>
      </c>
      <c r="I59" s="31" t="s">
        <v>76</v>
      </c>
      <c r="J59" s="31" t="s">
        <v>77</v>
      </c>
      <c r="K59" s="31" t="s">
        <v>76</v>
      </c>
    </row>
    <row r="60" spans="1:11" x14ac:dyDescent="0.2">
      <c r="A60" s="31" t="s">
        <v>344</v>
      </c>
      <c r="B60" s="32">
        <v>46158</v>
      </c>
      <c r="C60" s="31" t="s">
        <v>291</v>
      </c>
      <c r="D60" s="31">
        <v>2017</v>
      </c>
      <c r="E60" s="31">
        <v>74</v>
      </c>
      <c r="F60" s="33" t="s">
        <v>275</v>
      </c>
      <c r="G60" s="31" t="s">
        <v>279</v>
      </c>
      <c r="H60" s="163">
        <v>620</v>
      </c>
      <c r="I60" s="31" t="s">
        <v>76</v>
      </c>
      <c r="J60" s="31" t="s">
        <v>77</v>
      </c>
      <c r="K60" s="31" t="s">
        <v>76</v>
      </c>
    </row>
    <row r="61" spans="1:11" x14ac:dyDescent="0.2">
      <c r="A61" s="31" t="s">
        <v>345</v>
      </c>
      <c r="B61" s="32">
        <v>46214</v>
      </c>
      <c r="C61" s="31" t="s">
        <v>293</v>
      </c>
      <c r="D61" s="31">
        <v>2026</v>
      </c>
      <c r="E61" s="31">
        <v>38</v>
      </c>
      <c r="F61" s="33" t="s">
        <v>75</v>
      </c>
      <c r="G61" s="31" t="s">
        <v>276</v>
      </c>
      <c r="H61" s="164">
        <v>1800</v>
      </c>
      <c r="I61" s="31" t="s">
        <v>77</v>
      </c>
      <c r="J61" s="31" t="s">
        <v>77</v>
      </c>
      <c r="K61" s="31" t="s">
        <v>76</v>
      </c>
    </row>
    <row r="62" spans="1:11" x14ac:dyDescent="0.2">
      <c r="A62" s="31" t="s">
        <v>346</v>
      </c>
      <c r="B62" s="32">
        <v>46269</v>
      </c>
      <c r="C62" s="31" t="s">
        <v>295</v>
      </c>
      <c r="D62" s="31">
        <v>2020</v>
      </c>
      <c r="E62" s="31">
        <v>55</v>
      </c>
      <c r="F62" s="33" t="s">
        <v>78</v>
      </c>
      <c r="G62" s="31" t="s">
        <v>285</v>
      </c>
      <c r="H62" s="163">
        <v>1250</v>
      </c>
      <c r="I62" s="31" t="s">
        <v>76</v>
      </c>
      <c r="J62" s="31" t="s">
        <v>77</v>
      </c>
      <c r="K62" s="31" t="s">
        <v>76</v>
      </c>
    </row>
    <row r="63" spans="1:11" x14ac:dyDescent="0.2">
      <c r="A63" s="31" t="s">
        <v>347</v>
      </c>
      <c r="B63" s="32">
        <v>46322</v>
      </c>
      <c r="C63" s="31" t="s">
        <v>297</v>
      </c>
      <c r="D63" s="31">
        <v>2025</v>
      </c>
      <c r="E63" s="31">
        <v>28</v>
      </c>
      <c r="F63" s="33" t="s">
        <v>284</v>
      </c>
      <c r="G63" s="31" t="s">
        <v>276</v>
      </c>
      <c r="H63" s="163">
        <v>2350</v>
      </c>
      <c r="I63" s="31" t="s">
        <v>77</v>
      </c>
      <c r="J63" s="31" t="s">
        <v>76</v>
      </c>
      <c r="K63" s="31" t="s">
        <v>76</v>
      </c>
    </row>
    <row r="64" spans="1:11" x14ac:dyDescent="0.2">
      <c r="A64" s="31" t="s">
        <v>348</v>
      </c>
      <c r="B64" s="32">
        <v>46067</v>
      </c>
      <c r="C64" s="31" t="s">
        <v>274</v>
      </c>
      <c r="D64" s="31">
        <v>2025</v>
      </c>
      <c r="E64" s="31">
        <v>45</v>
      </c>
      <c r="F64" s="33" t="s">
        <v>275</v>
      </c>
      <c r="G64" s="31" t="s">
        <v>276</v>
      </c>
      <c r="H64" s="163">
        <v>1500</v>
      </c>
      <c r="I64" s="31" t="s">
        <v>76</v>
      </c>
      <c r="J64" s="31" t="s">
        <v>77</v>
      </c>
      <c r="K64" s="31" t="s">
        <v>76</v>
      </c>
    </row>
    <row r="65" spans="1:11" x14ac:dyDescent="0.2">
      <c r="A65" s="31" t="s">
        <v>349</v>
      </c>
      <c r="B65" s="32">
        <v>45999</v>
      </c>
      <c r="C65" s="31" t="s">
        <v>278</v>
      </c>
      <c r="D65" s="31">
        <v>2018</v>
      </c>
      <c r="E65" s="31">
        <v>52</v>
      </c>
      <c r="F65" s="33" t="s">
        <v>75</v>
      </c>
      <c r="G65" s="31" t="s">
        <v>279</v>
      </c>
      <c r="H65" s="163">
        <v>800</v>
      </c>
      <c r="I65" s="31" t="s">
        <v>76</v>
      </c>
      <c r="J65" s="31" t="s">
        <v>77</v>
      </c>
      <c r="K65" s="31" t="s">
        <v>76</v>
      </c>
    </row>
    <row r="66" spans="1:11" x14ac:dyDescent="0.2">
      <c r="A66" s="31" t="s">
        <v>350</v>
      </c>
      <c r="B66" s="32">
        <v>46122</v>
      </c>
      <c r="C66" s="31" t="s">
        <v>281</v>
      </c>
      <c r="D66" s="31">
        <v>2026</v>
      </c>
      <c r="E66" s="31">
        <v>24</v>
      </c>
      <c r="F66" s="33" t="s">
        <v>78</v>
      </c>
      <c r="G66" s="31" t="s">
        <v>276</v>
      </c>
      <c r="H66" s="164">
        <v>2600</v>
      </c>
      <c r="I66" s="31" t="s">
        <v>77</v>
      </c>
      <c r="J66" s="31" t="s">
        <v>76</v>
      </c>
      <c r="K66" s="31" t="s">
        <v>77</v>
      </c>
    </row>
    <row r="67" spans="1:11" x14ac:dyDescent="0.2">
      <c r="A67" s="31" t="s">
        <v>351</v>
      </c>
      <c r="B67" s="32">
        <v>46176</v>
      </c>
      <c r="C67" s="31" t="s">
        <v>283</v>
      </c>
      <c r="D67" s="31">
        <v>2022</v>
      </c>
      <c r="E67" s="31">
        <v>57</v>
      </c>
      <c r="F67" s="33" t="s">
        <v>284</v>
      </c>
      <c r="G67" s="31" t="s">
        <v>285</v>
      </c>
      <c r="H67" s="163">
        <v>1050</v>
      </c>
      <c r="I67" s="31" t="s">
        <v>76</v>
      </c>
      <c r="J67" s="31" t="s">
        <v>77</v>
      </c>
      <c r="K67" s="31" t="s">
        <v>76</v>
      </c>
    </row>
    <row r="68" spans="1:11" x14ac:dyDescent="0.2">
      <c r="A68" s="31" t="s">
        <v>352</v>
      </c>
      <c r="B68" s="32">
        <v>46229</v>
      </c>
      <c r="C68" s="31" t="s">
        <v>287</v>
      </c>
      <c r="D68" s="31">
        <v>2024</v>
      </c>
      <c r="E68" s="31">
        <v>46</v>
      </c>
      <c r="F68" s="33" t="s">
        <v>275</v>
      </c>
      <c r="G68" s="31" t="s">
        <v>276</v>
      </c>
      <c r="H68" s="164">
        <v>2050</v>
      </c>
      <c r="I68" s="31" t="s">
        <v>76</v>
      </c>
      <c r="J68" s="31" t="s">
        <v>77</v>
      </c>
      <c r="K68" s="31" t="s">
        <v>76</v>
      </c>
    </row>
    <row r="69" spans="1:11" x14ac:dyDescent="0.2">
      <c r="A69" s="31" t="s">
        <v>353</v>
      </c>
      <c r="B69" s="32">
        <v>46273</v>
      </c>
      <c r="C69" s="31" t="s">
        <v>289</v>
      </c>
      <c r="D69" s="31">
        <v>2017</v>
      </c>
      <c r="E69" s="31">
        <v>64</v>
      </c>
      <c r="F69" s="33" t="s">
        <v>75</v>
      </c>
      <c r="G69" s="31" t="s">
        <v>279</v>
      </c>
      <c r="H69" s="164">
        <v>680</v>
      </c>
      <c r="I69" s="31" t="s">
        <v>76</v>
      </c>
      <c r="J69" s="31" t="s">
        <v>77</v>
      </c>
      <c r="K69" s="31" t="s">
        <v>76</v>
      </c>
    </row>
    <row r="70" spans="1:11" x14ac:dyDescent="0.2">
      <c r="A70" s="31" t="s">
        <v>354</v>
      </c>
      <c r="B70" s="32">
        <v>46023</v>
      </c>
      <c r="C70" s="31" t="s">
        <v>291</v>
      </c>
      <c r="D70" s="31">
        <v>2026</v>
      </c>
      <c r="E70" s="31">
        <v>31</v>
      </c>
      <c r="F70" s="33" t="s">
        <v>284</v>
      </c>
      <c r="G70" s="31" t="s">
        <v>276</v>
      </c>
      <c r="H70" s="163">
        <v>2050</v>
      </c>
      <c r="I70" s="31" t="s">
        <v>77</v>
      </c>
      <c r="J70" s="31" t="s">
        <v>76</v>
      </c>
      <c r="K70" s="31" t="s">
        <v>76</v>
      </c>
    </row>
    <row r="71" spans="1:11" x14ac:dyDescent="0.2">
      <c r="A71" s="31" t="s">
        <v>355</v>
      </c>
      <c r="B71" s="32">
        <v>46105</v>
      </c>
      <c r="C71" s="31" t="s">
        <v>293</v>
      </c>
      <c r="D71" s="31">
        <v>2025</v>
      </c>
      <c r="E71" s="31">
        <v>54</v>
      </c>
      <c r="F71" s="33" t="s">
        <v>78</v>
      </c>
      <c r="G71" s="31" t="s">
        <v>276</v>
      </c>
      <c r="H71" s="163">
        <v>1700</v>
      </c>
      <c r="I71" s="31" t="s">
        <v>76</v>
      </c>
      <c r="J71" s="31" t="s">
        <v>77</v>
      </c>
      <c r="K71" s="31" t="s">
        <v>76</v>
      </c>
    </row>
    <row r="72" spans="1:11" x14ac:dyDescent="0.2">
      <c r="A72" s="31" t="s">
        <v>356</v>
      </c>
      <c r="B72" s="32">
        <v>46129</v>
      </c>
      <c r="C72" s="31" t="s">
        <v>295</v>
      </c>
      <c r="D72" s="31">
        <v>2016</v>
      </c>
      <c r="E72" s="31">
        <v>41</v>
      </c>
      <c r="F72" s="33" t="s">
        <v>275</v>
      </c>
      <c r="G72" s="31" t="s">
        <v>279</v>
      </c>
      <c r="H72" s="163">
        <v>830</v>
      </c>
      <c r="I72" s="31" t="s">
        <v>76</v>
      </c>
      <c r="J72" s="31" t="s">
        <v>77</v>
      </c>
      <c r="K72" s="31" t="s">
        <v>77</v>
      </c>
    </row>
    <row r="73" spans="1:11" x14ac:dyDescent="0.2">
      <c r="A73" s="31" t="s">
        <v>357</v>
      </c>
      <c r="B73" s="32">
        <v>46147</v>
      </c>
      <c r="C73" s="31" t="s">
        <v>297</v>
      </c>
      <c r="D73" s="31">
        <v>2026</v>
      </c>
      <c r="E73" s="31">
        <v>27</v>
      </c>
      <c r="F73" s="33" t="s">
        <v>75</v>
      </c>
      <c r="G73" s="31" t="s">
        <v>276</v>
      </c>
      <c r="H73" s="163">
        <v>2300</v>
      </c>
      <c r="I73" s="31" t="s">
        <v>77</v>
      </c>
      <c r="J73" s="31" t="s">
        <v>77</v>
      </c>
      <c r="K73" s="31" t="s">
        <v>76</v>
      </c>
    </row>
    <row r="74" spans="1:11" x14ac:dyDescent="0.2">
      <c r="A74" s="31" t="s">
        <v>358</v>
      </c>
      <c r="B74" s="32">
        <v>46202</v>
      </c>
      <c r="C74" s="31" t="s">
        <v>274</v>
      </c>
      <c r="D74" s="31">
        <v>2018</v>
      </c>
      <c r="E74" s="31">
        <v>71</v>
      </c>
      <c r="F74" s="33" t="s">
        <v>78</v>
      </c>
      <c r="G74" s="31" t="s">
        <v>279</v>
      </c>
      <c r="H74" s="163">
        <v>570</v>
      </c>
      <c r="I74" s="31" t="s">
        <v>76</v>
      </c>
      <c r="J74" s="31" t="s">
        <v>77</v>
      </c>
      <c r="K74" s="31" t="s">
        <v>76</v>
      </c>
    </row>
    <row r="75" spans="1:11" x14ac:dyDescent="0.2">
      <c r="A75" s="31" t="s">
        <v>359</v>
      </c>
      <c r="B75" s="32">
        <v>46249</v>
      </c>
      <c r="C75" s="31" t="s">
        <v>278</v>
      </c>
      <c r="D75" s="31">
        <v>2026</v>
      </c>
      <c r="E75" s="31">
        <v>35</v>
      </c>
      <c r="F75" s="33" t="s">
        <v>284</v>
      </c>
      <c r="G75" s="31" t="s">
        <v>276</v>
      </c>
      <c r="H75" s="163">
        <v>1600</v>
      </c>
      <c r="I75" s="31" t="s">
        <v>76</v>
      </c>
      <c r="J75" s="31" t="s">
        <v>77</v>
      </c>
      <c r="K75" s="31" t="s">
        <v>76</v>
      </c>
    </row>
    <row r="76" spans="1:11" x14ac:dyDescent="0.2">
      <c r="A76" s="31" t="s">
        <v>360</v>
      </c>
      <c r="B76" s="32">
        <v>46302</v>
      </c>
      <c r="C76" s="31" t="s">
        <v>281</v>
      </c>
      <c r="D76" s="31">
        <v>2022</v>
      </c>
      <c r="E76" s="31">
        <v>48</v>
      </c>
      <c r="F76" s="33" t="s">
        <v>275</v>
      </c>
      <c r="G76" s="31" t="s">
        <v>285</v>
      </c>
      <c r="H76" s="163">
        <v>1150</v>
      </c>
      <c r="I76" s="31" t="s">
        <v>77</v>
      </c>
      <c r="J76" s="31" t="s">
        <v>77</v>
      </c>
      <c r="K76" s="31" t="s">
        <v>76</v>
      </c>
    </row>
    <row r="77" spans="1:11" x14ac:dyDescent="0.2">
      <c r="A77" s="31" t="s">
        <v>361</v>
      </c>
      <c r="B77" s="32">
        <v>46078</v>
      </c>
      <c r="C77" s="31" t="s">
        <v>283</v>
      </c>
      <c r="D77" s="31">
        <v>2026</v>
      </c>
      <c r="E77" s="31">
        <v>21</v>
      </c>
      <c r="F77" s="33" t="s">
        <v>75</v>
      </c>
      <c r="G77" s="31" t="s">
        <v>276</v>
      </c>
      <c r="H77" s="164">
        <v>2700</v>
      </c>
      <c r="I77" s="31" t="s">
        <v>76</v>
      </c>
      <c r="J77" s="31" t="s">
        <v>76</v>
      </c>
      <c r="K77" s="31" t="s">
        <v>77</v>
      </c>
    </row>
    <row r="78" spans="1:11" x14ac:dyDescent="0.2">
      <c r="A78" s="31" t="s">
        <v>362</v>
      </c>
      <c r="B78" s="32">
        <v>46094</v>
      </c>
      <c r="C78" s="31" t="s">
        <v>287</v>
      </c>
      <c r="D78" s="31">
        <v>2018</v>
      </c>
      <c r="E78" s="31">
        <v>62</v>
      </c>
      <c r="F78" s="33" t="s">
        <v>78</v>
      </c>
      <c r="G78" s="31" t="s">
        <v>279</v>
      </c>
      <c r="H78" s="164">
        <v>910</v>
      </c>
      <c r="I78" s="31" t="s">
        <v>76</v>
      </c>
      <c r="J78" s="31" t="s">
        <v>77</v>
      </c>
      <c r="K78" s="31" t="s">
        <v>76</v>
      </c>
    </row>
    <row r="79" spans="1:11" x14ac:dyDescent="0.2">
      <c r="A79" s="31" t="s">
        <v>363</v>
      </c>
      <c r="B79" s="32">
        <v>46142</v>
      </c>
      <c r="C79" s="31" t="s">
        <v>289</v>
      </c>
      <c r="D79" s="31">
        <v>2025</v>
      </c>
      <c r="E79" s="31">
        <v>34</v>
      </c>
      <c r="F79" s="33" t="s">
        <v>284</v>
      </c>
      <c r="G79" s="31" t="s">
        <v>276</v>
      </c>
      <c r="H79" s="164">
        <v>1950</v>
      </c>
      <c r="I79" s="31" t="s">
        <v>76</v>
      </c>
      <c r="J79" s="31" t="s">
        <v>77</v>
      </c>
      <c r="K79" s="31" t="s">
        <v>76</v>
      </c>
    </row>
    <row r="80" spans="1:11" x14ac:dyDescent="0.2">
      <c r="A80" s="31" t="s">
        <v>364</v>
      </c>
      <c r="B80" s="32">
        <v>46162</v>
      </c>
      <c r="C80" s="31" t="s">
        <v>291</v>
      </c>
      <c r="D80" s="31">
        <v>2016</v>
      </c>
      <c r="E80" s="31">
        <v>76</v>
      </c>
      <c r="F80" s="33" t="s">
        <v>275</v>
      </c>
      <c r="G80" s="31" t="s">
        <v>279</v>
      </c>
      <c r="H80" s="164">
        <v>660</v>
      </c>
      <c r="I80" s="31" t="s">
        <v>76</v>
      </c>
      <c r="J80" s="31" t="s">
        <v>77</v>
      </c>
      <c r="K80" s="31" t="s">
        <v>76</v>
      </c>
    </row>
    <row r="81" spans="1:11" x14ac:dyDescent="0.2">
      <c r="A81" s="31" t="s">
        <v>365</v>
      </c>
      <c r="B81" s="32">
        <v>46218</v>
      </c>
      <c r="C81" s="31" t="s">
        <v>293</v>
      </c>
      <c r="D81" s="31">
        <v>2026</v>
      </c>
      <c r="E81" s="31">
        <v>39</v>
      </c>
      <c r="F81" s="33" t="s">
        <v>75</v>
      </c>
      <c r="G81" s="31" t="s">
        <v>276</v>
      </c>
      <c r="H81" s="164">
        <v>1850</v>
      </c>
      <c r="I81" s="31" t="s">
        <v>77</v>
      </c>
      <c r="J81" s="31" t="s">
        <v>77</v>
      </c>
      <c r="K81" s="31" t="s">
        <v>76</v>
      </c>
    </row>
    <row r="82" spans="1:11" x14ac:dyDescent="0.2">
      <c r="A82" s="31" t="s">
        <v>366</v>
      </c>
      <c r="B82" s="32">
        <v>46271</v>
      </c>
      <c r="C82" s="31" t="s">
        <v>295</v>
      </c>
      <c r="D82" s="31">
        <v>2021</v>
      </c>
      <c r="E82" s="31">
        <v>56</v>
      </c>
      <c r="F82" s="33" t="s">
        <v>78</v>
      </c>
      <c r="G82" s="31" t="s">
        <v>285</v>
      </c>
      <c r="H82" s="164">
        <v>1300</v>
      </c>
      <c r="I82" s="31" t="s">
        <v>76</v>
      </c>
      <c r="J82" s="31" t="s">
        <v>77</v>
      </c>
      <c r="K82" s="31" t="s">
        <v>76</v>
      </c>
    </row>
    <row r="83" spans="1:11" x14ac:dyDescent="0.2">
      <c r="A83" s="31" t="s">
        <v>367</v>
      </c>
      <c r="B83" s="32">
        <v>46324</v>
      </c>
      <c r="C83" s="31" t="s">
        <v>297</v>
      </c>
      <c r="D83" s="31">
        <v>2026</v>
      </c>
      <c r="E83" s="31">
        <v>29</v>
      </c>
      <c r="F83" s="33" t="s">
        <v>284</v>
      </c>
      <c r="G83" s="31" t="s">
        <v>276</v>
      </c>
      <c r="H83" s="163">
        <v>2400</v>
      </c>
      <c r="I83" s="31" t="s">
        <v>77</v>
      </c>
      <c r="J83" s="31" t="s">
        <v>76</v>
      </c>
      <c r="K83" s="31" t="s">
        <v>76</v>
      </c>
    </row>
    <row r="84" spans="1:11" x14ac:dyDescent="0.2">
      <c r="A84" s="31" t="s">
        <v>368</v>
      </c>
      <c r="B84" s="32">
        <v>46069</v>
      </c>
      <c r="C84" s="31" t="s">
        <v>274</v>
      </c>
      <c r="D84" s="31">
        <v>2026</v>
      </c>
      <c r="E84" s="31">
        <v>47</v>
      </c>
      <c r="F84" s="33" t="s">
        <v>275</v>
      </c>
      <c r="G84" s="31" t="s">
        <v>276</v>
      </c>
      <c r="H84" s="164">
        <v>1550</v>
      </c>
      <c r="I84" s="31" t="s">
        <v>76</v>
      </c>
      <c r="J84" s="31" t="s">
        <v>77</v>
      </c>
      <c r="K84" s="31" t="s">
        <v>76</v>
      </c>
    </row>
    <row r="85" spans="1:11" x14ac:dyDescent="0.2">
      <c r="A85" s="31" t="s">
        <v>369</v>
      </c>
      <c r="B85" s="32">
        <v>45995</v>
      </c>
      <c r="C85" s="31" t="s">
        <v>278</v>
      </c>
      <c r="D85" s="31">
        <v>2019</v>
      </c>
      <c r="E85" s="31">
        <v>53</v>
      </c>
      <c r="F85" s="33" t="s">
        <v>75</v>
      </c>
      <c r="G85" s="31" t="s">
        <v>279</v>
      </c>
      <c r="H85" s="164">
        <v>810</v>
      </c>
      <c r="I85" s="31" t="s">
        <v>76</v>
      </c>
      <c r="J85" s="31" t="s">
        <v>77</v>
      </c>
      <c r="K85" s="31" t="s">
        <v>76</v>
      </c>
    </row>
    <row r="86" spans="1:11" x14ac:dyDescent="0.2">
      <c r="A86" s="31" t="s">
        <v>370</v>
      </c>
      <c r="B86" s="32">
        <v>46124</v>
      </c>
      <c r="C86" s="31" t="s">
        <v>281</v>
      </c>
      <c r="D86" s="31">
        <v>2026</v>
      </c>
      <c r="E86" s="31">
        <v>25</v>
      </c>
      <c r="F86" s="33" t="s">
        <v>78</v>
      </c>
      <c r="G86" s="31" t="s">
        <v>276</v>
      </c>
      <c r="H86" s="163">
        <v>2650</v>
      </c>
      <c r="I86" s="31" t="s">
        <v>77</v>
      </c>
      <c r="J86" s="31" t="s">
        <v>76</v>
      </c>
      <c r="K86" s="31" t="s">
        <v>77</v>
      </c>
    </row>
    <row r="87" spans="1:11" x14ac:dyDescent="0.2">
      <c r="A87" s="31" t="s">
        <v>371</v>
      </c>
      <c r="B87" s="32">
        <v>46178</v>
      </c>
      <c r="C87" s="31" t="s">
        <v>283</v>
      </c>
      <c r="D87" s="31">
        <v>2023</v>
      </c>
      <c r="E87" s="31">
        <v>58</v>
      </c>
      <c r="F87" s="33" t="s">
        <v>284</v>
      </c>
      <c r="G87" s="31" t="s">
        <v>285</v>
      </c>
      <c r="H87" s="164">
        <v>1080</v>
      </c>
      <c r="I87" s="31" t="s">
        <v>76</v>
      </c>
      <c r="J87" s="31" t="s">
        <v>77</v>
      </c>
      <c r="K87" s="31" t="s">
        <v>76</v>
      </c>
    </row>
    <row r="88" spans="1:11" x14ac:dyDescent="0.2">
      <c r="A88" s="31" t="s">
        <v>372</v>
      </c>
      <c r="B88" s="32">
        <v>46231</v>
      </c>
      <c r="C88" s="31" t="s">
        <v>287</v>
      </c>
      <c r="D88" s="31">
        <v>2025</v>
      </c>
      <c r="E88" s="31">
        <v>48</v>
      </c>
      <c r="F88" s="33" t="s">
        <v>275</v>
      </c>
      <c r="G88" s="31" t="s">
        <v>276</v>
      </c>
      <c r="H88" s="163">
        <v>2100</v>
      </c>
      <c r="I88" s="31" t="s">
        <v>76</v>
      </c>
      <c r="J88" s="31" t="s">
        <v>77</v>
      </c>
      <c r="K88" s="31" t="s">
        <v>76</v>
      </c>
    </row>
    <row r="89" spans="1:11" x14ac:dyDescent="0.2">
      <c r="A89" s="31" t="s">
        <v>373</v>
      </c>
      <c r="B89" s="32">
        <v>46275</v>
      </c>
      <c r="C89" s="31" t="s">
        <v>289</v>
      </c>
      <c r="D89" s="31">
        <v>2018</v>
      </c>
      <c r="E89" s="31">
        <v>65</v>
      </c>
      <c r="F89" s="33" t="s">
        <v>75</v>
      </c>
      <c r="G89" s="31" t="s">
        <v>279</v>
      </c>
      <c r="H89" s="164">
        <v>710</v>
      </c>
      <c r="I89" s="31" t="s">
        <v>76</v>
      </c>
      <c r="J89" s="31" t="s">
        <v>77</v>
      </c>
      <c r="K89" s="31" t="s">
        <v>76</v>
      </c>
    </row>
    <row r="90" spans="1:11" x14ac:dyDescent="0.2">
      <c r="A90" s="31" t="s">
        <v>374</v>
      </c>
      <c r="B90" s="32">
        <v>46029</v>
      </c>
      <c r="C90" s="31" t="s">
        <v>291</v>
      </c>
      <c r="D90" s="31">
        <v>2026</v>
      </c>
      <c r="E90" s="31">
        <v>32</v>
      </c>
      <c r="F90" s="33" t="s">
        <v>284</v>
      </c>
      <c r="G90" s="31" t="s">
        <v>276</v>
      </c>
      <c r="H90" s="164">
        <v>2100</v>
      </c>
      <c r="I90" s="31" t="s">
        <v>77</v>
      </c>
      <c r="J90" s="31" t="s">
        <v>76</v>
      </c>
      <c r="K90" s="31" t="s">
        <v>76</v>
      </c>
    </row>
    <row r="91" spans="1:11" x14ac:dyDescent="0.2">
      <c r="A91" s="31" t="s">
        <v>375</v>
      </c>
      <c r="B91" s="32">
        <v>46107</v>
      </c>
      <c r="C91" s="31" t="s">
        <v>293</v>
      </c>
      <c r="D91" s="31">
        <v>2026</v>
      </c>
      <c r="E91" s="31">
        <v>55</v>
      </c>
      <c r="F91" s="33" t="s">
        <v>78</v>
      </c>
      <c r="G91" s="31" t="s">
        <v>276</v>
      </c>
      <c r="H91" s="163">
        <v>1750</v>
      </c>
      <c r="I91" s="31" t="s">
        <v>76</v>
      </c>
      <c r="J91" s="31" t="s">
        <v>77</v>
      </c>
      <c r="K91" s="31" t="s">
        <v>76</v>
      </c>
    </row>
    <row r="92" spans="1:11" x14ac:dyDescent="0.2">
      <c r="A92" s="31" t="s">
        <v>376</v>
      </c>
      <c r="B92" s="32">
        <v>46131</v>
      </c>
      <c r="C92" s="31" t="s">
        <v>295</v>
      </c>
      <c r="D92" s="31">
        <v>2017</v>
      </c>
      <c r="E92" s="31">
        <v>42</v>
      </c>
      <c r="F92" s="33" t="s">
        <v>275</v>
      </c>
      <c r="G92" s="31" t="s">
        <v>279</v>
      </c>
      <c r="H92" s="164">
        <v>850</v>
      </c>
      <c r="I92" s="31" t="s">
        <v>76</v>
      </c>
      <c r="J92" s="31" t="s">
        <v>77</v>
      </c>
      <c r="K92" s="31" t="s">
        <v>76</v>
      </c>
    </row>
    <row r="93" spans="1:11" x14ac:dyDescent="0.2">
      <c r="A93" s="31" t="s">
        <v>377</v>
      </c>
      <c r="B93" s="32">
        <v>46149</v>
      </c>
      <c r="C93" s="31" t="s">
        <v>297</v>
      </c>
      <c r="D93" s="31">
        <v>2026</v>
      </c>
      <c r="E93" s="31">
        <v>28</v>
      </c>
      <c r="F93" s="33" t="s">
        <v>75</v>
      </c>
      <c r="G93" s="31" t="s">
        <v>276</v>
      </c>
      <c r="H93" s="163">
        <v>2350</v>
      </c>
      <c r="I93" s="31" t="s">
        <v>77</v>
      </c>
      <c r="J93" s="31" t="s">
        <v>77</v>
      </c>
      <c r="K93" s="31" t="s">
        <v>77</v>
      </c>
    </row>
    <row r="94" spans="1:11" x14ac:dyDescent="0.2">
      <c r="A94" s="31" t="s">
        <v>378</v>
      </c>
      <c r="B94" s="165" t="s">
        <v>588</v>
      </c>
      <c r="C94" s="31" t="s">
        <v>274</v>
      </c>
      <c r="D94" s="31">
        <v>2019</v>
      </c>
      <c r="E94" s="31">
        <v>72</v>
      </c>
      <c r="F94" s="33" t="s">
        <v>78</v>
      </c>
      <c r="G94" s="31" t="s">
        <v>279</v>
      </c>
      <c r="H94" s="164">
        <v>590</v>
      </c>
      <c r="I94" s="31" t="s">
        <v>76</v>
      </c>
      <c r="J94" s="31" t="s">
        <v>77</v>
      </c>
      <c r="K94" s="31" t="s">
        <v>76</v>
      </c>
    </row>
    <row r="95" spans="1:11" x14ac:dyDescent="0.2">
      <c r="A95" s="31" t="s">
        <v>379</v>
      </c>
      <c r="B95" s="32">
        <v>46251</v>
      </c>
      <c r="C95" s="31" t="s">
        <v>278</v>
      </c>
      <c r="D95" s="31">
        <v>2026</v>
      </c>
      <c r="E95" s="31">
        <v>36</v>
      </c>
      <c r="F95" s="33" t="s">
        <v>284</v>
      </c>
      <c r="G95" s="31" t="s">
        <v>276</v>
      </c>
      <c r="H95" s="164">
        <v>1650</v>
      </c>
      <c r="I95" s="31" t="s">
        <v>76</v>
      </c>
      <c r="J95" s="31" t="s">
        <v>77</v>
      </c>
      <c r="K95" s="31" t="s">
        <v>76</v>
      </c>
    </row>
    <row r="96" spans="1:11" x14ac:dyDescent="0.2">
      <c r="A96" s="31" t="s">
        <v>380</v>
      </c>
      <c r="B96" s="32">
        <v>46304</v>
      </c>
      <c r="C96" s="31" t="s">
        <v>281</v>
      </c>
      <c r="D96" s="31">
        <v>2023</v>
      </c>
      <c r="E96" s="31">
        <v>49</v>
      </c>
      <c r="F96" s="33" t="s">
        <v>275</v>
      </c>
      <c r="G96" s="31" t="s">
        <v>285</v>
      </c>
      <c r="H96" s="164">
        <v>1200</v>
      </c>
      <c r="I96" s="31" t="s">
        <v>77</v>
      </c>
      <c r="J96" s="31" t="s">
        <v>77</v>
      </c>
      <c r="K96" s="31" t="s">
        <v>76</v>
      </c>
    </row>
    <row r="97" spans="1:11" x14ac:dyDescent="0.2">
      <c r="A97" s="31" t="s">
        <v>381</v>
      </c>
      <c r="B97" s="32">
        <v>46080</v>
      </c>
      <c r="C97" s="31" t="s">
        <v>283</v>
      </c>
      <c r="D97" s="31">
        <v>2026</v>
      </c>
      <c r="E97" s="31">
        <v>22</v>
      </c>
      <c r="F97" s="33" t="s">
        <v>75</v>
      </c>
      <c r="G97" s="31" t="s">
        <v>276</v>
      </c>
      <c r="H97" s="163">
        <v>2750</v>
      </c>
      <c r="I97" s="31" t="s">
        <v>76</v>
      </c>
      <c r="J97" s="31" t="s">
        <v>76</v>
      </c>
      <c r="K97" s="31" t="s">
        <v>77</v>
      </c>
    </row>
    <row r="98" spans="1:11" x14ac:dyDescent="0.2">
      <c r="A98" s="31" t="s">
        <v>382</v>
      </c>
      <c r="B98" s="32">
        <v>46096</v>
      </c>
      <c r="C98" s="31" t="s">
        <v>287</v>
      </c>
      <c r="D98" s="31">
        <v>2019</v>
      </c>
      <c r="E98" s="31">
        <v>63</v>
      </c>
      <c r="F98" s="33" t="s">
        <v>78</v>
      </c>
      <c r="G98" s="31" t="s">
        <v>279</v>
      </c>
      <c r="H98" s="163">
        <v>940</v>
      </c>
      <c r="I98" s="31" t="s">
        <v>76</v>
      </c>
      <c r="J98" s="31" t="s">
        <v>77</v>
      </c>
      <c r="K98" s="31" t="s">
        <v>76</v>
      </c>
    </row>
    <row r="99" spans="1:11" x14ac:dyDescent="0.2">
      <c r="A99" s="31" t="s">
        <v>383</v>
      </c>
      <c r="B99" s="32">
        <v>46143</v>
      </c>
      <c r="C99" s="31" t="s">
        <v>289</v>
      </c>
      <c r="D99" s="31">
        <v>2026</v>
      </c>
      <c r="E99" s="31">
        <v>35</v>
      </c>
      <c r="F99" s="33" t="s">
        <v>284</v>
      </c>
      <c r="G99" s="31" t="s">
        <v>276</v>
      </c>
      <c r="H99" s="164">
        <v>2000</v>
      </c>
      <c r="I99" s="31" t="s">
        <v>76</v>
      </c>
      <c r="J99" s="31" t="s">
        <v>77</v>
      </c>
      <c r="K99" s="31" t="s">
        <v>76</v>
      </c>
    </row>
    <row r="100" spans="1:11" x14ac:dyDescent="0.2">
      <c r="A100" s="31" t="s">
        <v>384</v>
      </c>
      <c r="B100" s="32">
        <v>46164</v>
      </c>
      <c r="C100" s="31" t="s">
        <v>291</v>
      </c>
      <c r="D100" s="31">
        <v>2017</v>
      </c>
      <c r="E100" s="31">
        <v>77</v>
      </c>
      <c r="F100" s="33" t="s">
        <v>275</v>
      </c>
      <c r="G100" s="31" t="s">
        <v>279</v>
      </c>
      <c r="H100" s="163">
        <v>690</v>
      </c>
      <c r="I100" s="31" t="s">
        <v>76</v>
      </c>
      <c r="J100" s="31" t="s">
        <v>77</v>
      </c>
      <c r="K100" s="31" t="s">
        <v>76</v>
      </c>
    </row>
    <row r="101" spans="1:11" x14ac:dyDescent="0.2">
      <c r="A101" s="31" t="s">
        <v>385</v>
      </c>
      <c r="B101" s="32">
        <v>46220</v>
      </c>
      <c r="C101" s="31" t="s">
        <v>293</v>
      </c>
      <c r="D101" s="31">
        <v>2026</v>
      </c>
      <c r="E101" s="31">
        <v>40</v>
      </c>
      <c r="F101" s="33" t="s">
        <v>75</v>
      </c>
      <c r="G101" s="31" t="s">
        <v>276</v>
      </c>
      <c r="H101" s="164">
        <v>1900</v>
      </c>
      <c r="I101" s="31" t="s">
        <v>77</v>
      </c>
      <c r="J101" s="31" t="s">
        <v>77</v>
      </c>
      <c r="K101" s="31" t="s">
        <v>76</v>
      </c>
    </row>
    <row r="102" spans="1:11" x14ac:dyDescent="0.2">
      <c r="A102" s="31" t="s">
        <v>386</v>
      </c>
      <c r="B102" s="32">
        <v>46273</v>
      </c>
      <c r="C102" s="31" t="s">
        <v>295</v>
      </c>
      <c r="D102" s="31">
        <v>2022</v>
      </c>
      <c r="E102" s="31">
        <v>57</v>
      </c>
      <c r="F102" s="33" t="s">
        <v>78</v>
      </c>
      <c r="G102" s="31" t="s">
        <v>285</v>
      </c>
      <c r="H102" s="163">
        <v>1350</v>
      </c>
      <c r="I102" s="31" t="s">
        <v>76</v>
      </c>
      <c r="J102" s="31" t="s">
        <v>77</v>
      </c>
      <c r="K102" s="31" t="s">
        <v>76</v>
      </c>
    </row>
    <row r="103" spans="1:11" x14ac:dyDescent="0.2">
      <c r="A103" s="31" t="s">
        <v>387</v>
      </c>
      <c r="B103" s="32">
        <v>46326</v>
      </c>
      <c r="C103" s="31" t="s">
        <v>297</v>
      </c>
      <c r="D103" s="31">
        <v>2026</v>
      </c>
      <c r="E103" s="31">
        <v>30</v>
      </c>
      <c r="F103" s="33" t="s">
        <v>284</v>
      </c>
      <c r="G103" s="31" t="s">
        <v>276</v>
      </c>
      <c r="H103" s="163">
        <v>2450</v>
      </c>
      <c r="I103" s="31" t="s">
        <v>77</v>
      </c>
      <c r="J103" s="31" t="s">
        <v>76</v>
      </c>
      <c r="K103" s="31" t="s">
        <v>76</v>
      </c>
    </row>
    <row r="104" spans="1:11" x14ac:dyDescent="0.2">
      <c r="A104" s="31" t="s">
        <v>388</v>
      </c>
      <c r="B104" s="32">
        <v>46277</v>
      </c>
      <c r="C104" s="31" t="s">
        <v>274</v>
      </c>
      <c r="D104" s="31">
        <v>2024</v>
      </c>
      <c r="E104" s="31">
        <v>37</v>
      </c>
      <c r="F104" s="33" t="s">
        <v>275</v>
      </c>
      <c r="G104" s="31" t="s">
        <v>276</v>
      </c>
      <c r="H104" s="164">
        <v>1580</v>
      </c>
      <c r="I104" s="31" t="s">
        <v>76</v>
      </c>
      <c r="J104" s="31" t="s">
        <v>77</v>
      </c>
      <c r="K104" s="31" t="s">
        <v>76</v>
      </c>
    </row>
    <row r="105" spans="1:11" x14ac:dyDescent="0.2">
      <c r="A105" s="31" t="s">
        <v>389</v>
      </c>
      <c r="B105" s="32">
        <v>46054</v>
      </c>
      <c r="C105" s="31" t="s">
        <v>278</v>
      </c>
      <c r="D105" s="31">
        <v>2020</v>
      </c>
      <c r="E105" s="31">
        <v>50</v>
      </c>
      <c r="F105" s="33" t="s">
        <v>75</v>
      </c>
      <c r="G105" s="31" t="s">
        <v>279</v>
      </c>
      <c r="H105" s="164">
        <v>830</v>
      </c>
      <c r="I105" s="31" t="s">
        <v>77</v>
      </c>
      <c r="J105" s="31" t="s">
        <v>77</v>
      </c>
      <c r="K105" s="31" t="s">
        <v>76</v>
      </c>
    </row>
    <row r="106" spans="1:11" x14ac:dyDescent="0.2">
      <c r="A106" s="31" t="s">
        <v>390</v>
      </c>
      <c r="B106" s="32">
        <v>45981</v>
      </c>
      <c r="C106" s="31" t="s">
        <v>281</v>
      </c>
      <c r="D106" s="31">
        <v>2025</v>
      </c>
      <c r="E106" s="31">
        <v>23</v>
      </c>
      <c r="F106" s="33" t="s">
        <v>78</v>
      </c>
      <c r="G106" s="31" t="s">
        <v>276</v>
      </c>
      <c r="H106" s="163">
        <v>2550</v>
      </c>
      <c r="I106" s="31" t="s">
        <v>76</v>
      </c>
      <c r="J106" s="31" t="s">
        <v>76</v>
      </c>
      <c r="K106" s="31" t="s">
        <v>77</v>
      </c>
    </row>
    <row r="107" spans="1:11" x14ac:dyDescent="0.2">
      <c r="A107" s="31" t="s">
        <v>391</v>
      </c>
      <c r="B107" s="32">
        <v>46068</v>
      </c>
      <c r="C107" s="31" t="s">
        <v>283</v>
      </c>
      <c r="D107" s="31">
        <v>2021</v>
      </c>
      <c r="E107" s="31">
        <v>60</v>
      </c>
      <c r="F107" s="33" t="s">
        <v>284</v>
      </c>
      <c r="G107" s="31" t="s">
        <v>285</v>
      </c>
      <c r="H107" s="163">
        <v>1010</v>
      </c>
      <c r="I107" s="31" t="s">
        <v>76</v>
      </c>
      <c r="J107" s="31" t="s">
        <v>77</v>
      </c>
      <c r="K107" s="31" t="s">
        <v>76</v>
      </c>
    </row>
    <row r="108" spans="1:11" x14ac:dyDescent="0.2">
      <c r="A108" s="31" t="s">
        <v>392</v>
      </c>
      <c r="B108" s="32">
        <v>46106</v>
      </c>
      <c r="C108" s="31" t="s">
        <v>287</v>
      </c>
      <c r="D108" s="31">
        <v>2025</v>
      </c>
      <c r="E108" s="31">
        <v>43</v>
      </c>
      <c r="F108" s="33" t="s">
        <v>275</v>
      </c>
      <c r="G108" s="31" t="s">
        <v>276</v>
      </c>
      <c r="H108" s="164">
        <v>2050</v>
      </c>
      <c r="I108" s="31" t="s">
        <v>77</v>
      </c>
      <c r="J108" s="31" t="s">
        <v>77</v>
      </c>
      <c r="K108" s="31" t="s">
        <v>76</v>
      </c>
    </row>
    <row r="109" spans="1:11" x14ac:dyDescent="0.2">
      <c r="A109" s="31" t="s">
        <v>393</v>
      </c>
      <c r="B109" s="32">
        <v>46130</v>
      </c>
      <c r="C109" s="31" t="s">
        <v>289</v>
      </c>
      <c r="D109" s="31">
        <v>2019</v>
      </c>
      <c r="E109" s="31">
        <v>64</v>
      </c>
      <c r="F109" s="33" t="s">
        <v>75</v>
      </c>
      <c r="G109" s="31" t="s">
        <v>279</v>
      </c>
      <c r="H109" s="164">
        <v>730</v>
      </c>
      <c r="I109" s="31" t="s">
        <v>76</v>
      </c>
      <c r="J109" s="31" t="s">
        <v>77</v>
      </c>
      <c r="K109" s="31" t="s">
        <v>76</v>
      </c>
    </row>
    <row r="110" spans="1:11" x14ac:dyDescent="0.2">
      <c r="A110" s="31" t="s">
        <v>394</v>
      </c>
      <c r="B110" s="32">
        <v>46172</v>
      </c>
      <c r="C110" s="31" t="s">
        <v>291</v>
      </c>
      <c r="D110" s="31">
        <v>2026</v>
      </c>
      <c r="E110" s="31">
        <v>30</v>
      </c>
      <c r="F110" s="33" t="s">
        <v>284</v>
      </c>
      <c r="G110" s="31" t="s">
        <v>276</v>
      </c>
      <c r="H110" s="164">
        <v>2050</v>
      </c>
      <c r="I110" s="31" t="s">
        <v>76</v>
      </c>
      <c r="J110" s="31" t="s">
        <v>76</v>
      </c>
      <c r="K110" s="31" t="s">
        <v>76</v>
      </c>
    </row>
    <row r="111" spans="1:11" x14ac:dyDescent="0.2">
      <c r="A111" s="31" t="s">
        <v>395</v>
      </c>
      <c r="B111" s="32">
        <v>46187</v>
      </c>
      <c r="C111" s="31" t="s">
        <v>293</v>
      </c>
      <c r="D111" s="31">
        <v>2025</v>
      </c>
      <c r="E111" s="31">
        <v>51</v>
      </c>
      <c r="F111" s="33" t="s">
        <v>78</v>
      </c>
      <c r="G111" s="31" t="s">
        <v>276</v>
      </c>
      <c r="H111" s="164">
        <v>1700</v>
      </c>
      <c r="I111" s="31" t="s">
        <v>76</v>
      </c>
      <c r="J111" s="31" t="s">
        <v>77</v>
      </c>
      <c r="K111" s="31" t="s">
        <v>76</v>
      </c>
    </row>
    <row r="112" spans="1:11" x14ac:dyDescent="0.2">
      <c r="A112" s="31" t="s">
        <v>396</v>
      </c>
      <c r="B112" s="32">
        <v>46231</v>
      </c>
      <c r="C112" s="31" t="s">
        <v>295</v>
      </c>
      <c r="D112" s="31">
        <v>2020</v>
      </c>
      <c r="E112" s="31">
        <v>39</v>
      </c>
      <c r="F112" s="33" t="s">
        <v>275</v>
      </c>
      <c r="G112" s="31" t="s">
        <v>279</v>
      </c>
      <c r="H112" s="164">
        <v>900</v>
      </c>
      <c r="I112" s="31" t="s">
        <v>77</v>
      </c>
      <c r="J112" s="31" t="s">
        <v>77</v>
      </c>
      <c r="K112" s="31" t="s">
        <v>77</v>
      </c>
    </row>
    <row r="113" spans="1:11" x14ac:dyDescent="0.2">
      <c r="A113" s="31" t="s">
        <v>397</v>
      </c>
      <c r="B113" s="32">
        <v>46239</v>
      </c>
      <c r="C113" s="31" t="s">
        <v>297</v>
      </c>
      <c r="D113" s="31">
        <v>2026</v>
      </c>
      <c r="E113" s="31">
        <v>26</v>
      </c>
      <c r="F113" s="33" t="s">
        <v>75</v>
      </c>
      <c r="G113" s="31" t="s">
        <v>276</v>
      </c>
      <c r="H113" s="164">
        <v>2400</v>
      </c>
      <c r="I113" s="31" t="s">
        <v>76</v>
      </c>
      <c r="J113" s="31" t="s">
        <v>77</v>
      </c>
      <c r="K113" s="31" t="s">
        <v>76</v>
      </c>
    </row>
    <row r="114" spans="1:11" x14ac:dyDescent="0.2">
      <c r="A114" s="31" t="s">
        <v>398</v>
      </c>
      <c r="B114" s="32">
        <v>46282</v>
      </c>
      <c r="C114" s="31" t="s">
        <v>274</v>
      </c>
      <c r="D114" s="31">
        <v>2017</v>
      </c>
      <c r="E114" s="31">
        <v>70</v>
      </c>
      <c r="F114" s="33" t="s">
        <v>78</v>
      </c>
      <c r="G114" s="31" t="s">
        <v>279</v>
      </c>
      <c r="H114" s="163">
        <v>610</v>
      </c>
      <c r="I114" s="31" t="s">
        <v>76</v>
      </c>
      <c r="J114" s="31" t="s">
        <v>77</v>
      </c>
      <c r="K114" s="31" t="s">
        <v>76</v>
      </c>
    </row>
    <row r="115" spans="1:11" x14ac:dyDescent="0.2">
      <c r="A115" s="31" t="s">
        <v>399</v>
      </c>
      <c r="B115" s="32">
        <v>46324</v>
      </c>
      <c r="C115" s="31" t="s">
        <v>278</v>
      </c>
      <c r="D115" s="31">
        <v>2025</v>
      </c>
      <c r="E115" s="31">
        <v>33</v>
      </c>
      <c r="F115" s="33" t="s">
        <v>284</v>
      </c>
      <c r="G115" s="31" t="s">
        <v>276</v>
      </c>
      <c r="H115" s="163">
        <v>1580</v>
      </c>
      <c r="I115" s="31" t="s">
        <v>76</v>
      </c>
      <c r="J115" s="31" t="s">
        <v>77</v>
      </c>
      <c r="K115" s="31" t="s">
        <v>76</v>
      </c>
    </row>
    <row r="116" spans="1:11" x14ac:dyDescent="0.2">
      <c r="A116" s="31" t="s">
        <v>400</v>
      </c>
      <c r="B116" s="32">
        <v>45965</v>
      </c>
      <c r="C116" s="31" t="s">
        <v>281</v>
      </c>
      <c r="D116" s="31">
        <v>2021</v>
      </c>
      <c r="E116" s="31">
        <v>46</v>
      </c>
      <c r="F116" s="33" t="s">
        <v>275</v>
      </c>
      <c r="G116" s="31" t="s">
        <v>285</v>
      </c>
      <c r="H116" s="164">
        <v>1130</v>
      </c>
      <c r="I116" s="31" t="s">
        <v>77</v>
      </c>
      <c r="J116" s="31" t="s">
        <v>77</v>
      </c>
      <c r="K116" s="31" t="s">
        <v>76</v>
      </c>
    </row>
    <row r="117" spans="1:11" x14ac:dyDescent="0.2">
      <c r="A117" s="31" t="s">
        <v>401</v>
      </c>
      <c r="B117" s="32">
        <v>46072</v>
      </c>
      <c r="C117" s="31" t="s">
        <v>283</v>
      </c>
      <c r="D117" s="31">
        <v>2026</v>
      </c>
      <c r="E117" s="31">
        <v>20</v>
      </c>
      <c r="F117" s="33" t="s">
        <v>75</v>
      </c>
      <c r="G117" s="31" t="s">
        <v>276</v>
      </c>
      <c r="H117" s="164">
        <v>2800</v>
      </c>
      <c r="I117" s="31" t="s">
        <v>76</v>
      </c>
      <c r="J117" s="31" t="s">
        <v>76</v>
      </c>
      <c r="K117" s="31" t="s">
        <v>77</v>
      </c>
    </row>
    <row r="118" spans="1:11" x14ac:dyDescent="0.2">
      <c r="A118" s="31" t="s">
        <v>402</v>
      </c>
      <c r="B118" s="32">
        <v>46089</v>
      </c>
      <c r="C118" s="31" t="s">
        <v>287</v>
      </c>
      <c r="D118" s="31">
        <v>2018</v>
      </c>
      <c r="E118" s="31">
        <v>59</v>
      </c>
      <c r="F118" s="33" t="s">
        <v>78</v>
      </c>
      <c r="G118" s="31" t="s">
        <v>279</v>
      </c>
      <c r="H118" s="163">
        <v>1010</v>
      </c>
      <c r="I118" s="31" t="s">
        <v>76</v>
      </c>
      <c r="J118" s="31" t="s">
        <v>77</v>
      </c>
      <c r="K118" s="31" t="s">
        <v>76</v>
      </c>
    </row>
    <row r="119" spans="1:11" x14ac:dyDescent="0.2">
      <c r="A119" s="31" t="s">
        <v>403</v>
      </c>
      <c r="B119" s="32">
        <v>46135</v>
      </c>
      <c r="C119" s="31" t="s">
        <v>289</v>
      </c>
      <c r="D119" s="31">
        <v>2025</v>
      </c>
      <c r="E119" s="31">
        <v>31</v>
      </c>
      <c r="F119" s="33" t="s">
        <v>284</v>
      </c>
      <c r="G119" s="31" t="s">
        <v>276</v>
      </c>
      <c r="H119" s="164">
        <v>1950</v>
      </c>
      <c r="I119" s="31" t="s">
        <v>76</v>
      </c>
      <c r="J119" s="31" t="s">
        <v>77</v>
      </c>
      <c r="K119" s="31" t="s">
        <v>76</v>
      </c>
    </row>
    <row r="120" spans="1:11" x14ac:dyDescent="0.2">
      <c r="A120" s="31" t="s">
        <v>404</v>
      </c>
      <c r="B120" s="32">
        <v>46153</v>
      </c>
      <c r="C120" s="31" t="s">
        <v>291</v>
      </c>
      <c r="D120" s="31">
        <v>2019</v>
      </c>
      <c r="E120" s="31">
        <v>75</v>
      </c>
      <c r="F120" s="33" t="s">
        <v>275</v>
      </c>
      <c r="G120" s="31" t="s">
        <v>279</v>
      </c>
      <c r="H120" s="164">
        <v>680</v>
      </c>
      <c r="I120" s="31" t="s">
        <v>76</v>
      </c>
      <c r="J120" s="31" t="s">
        <v>77</v>
      </c>
      <c r="K120" s="31" t="s">
        <v>76</v>
      </c>
    </row>
    <row r="121" spans="1:11" x14ac:dyDescent="0.2">
      <c r="A121" s="31" t="s">
        <v>405</v>
      </c>
      <c r="B121" s="32">
        <v>46223</v>
      </c>
      <c r="C121" s="31" t="s">
        <v>293</v>
      </c>
      <c r="D121" s="31">
        <v>2026</v>
      </c>
      <c r="E121" s="31">
        <v>36</v>
      </c>
      <c r="F121" s="33" t="s">
        <v>75</v>
      </c>
      <c r="G121" s="31" t="s">
        <v>276</v>
      </c>
      <c r="H121" s="164">
        <v>1850</v>
      </c>
      <c r="I121" s="31" t="s">
        <v>77</v>
      </c>
      <c r="J121" s="31" t="s">
        <v>77</v>
      </c>
      <c r="K121" s="31" t="s">
        <v>76</v>
      </c>
    </row>
    <row r="122" spans="1:11" x14ac:dyDescent="0.2">
      <c r="A122" s="31" t="s">
        <v>406</v>
      </c>
      <c r="B122" s="32">
        <v>46148</v>
      </c>
      <c r="C122" s="31" t="s">
        <v>295</v>
      </c>
      <c r="D122" s="31">
        <v>2021</v>
      </c>
      <c r="E122" s="31">
        <v>54</v>
      </c>
      <c r="F122" s="33" t="s">
        <v>78</v>
      </c>
      <c r="G122" s="31" t="s">
        <v>285</v>
      </c>
      <c r="H122" s="163">
        <v>1300</v>
      </c>
      <c r="I122" s="31" t="s">
        <v>76</v>
      </c>
      <c r="J122" s="31" t="s">
        <v>77</v>
      </c>
      <c r="K122" s="31" t="s">
        <v>76</v>
      </c>
    </row>
    <row r="123" spans="1:11" x14ac:dyDescent="0.2">
      <c r="A123" s="31" t="s">
        <v>407</v>
      </c>
      <c r="B123" s="32">
        <v>46201</v>
      </c>
      <c r="C123" s="31" t="s">
        <v>297</v>
      </c>
      <c r="D123" s="31">
        <v>2025</v>
      </c>
      <c r="E123" s="31">
        <v>27</v>
      </c>
      <c r="F123" s="33" t="s">
        <v>284</v>
      </c>
      <c r="G123" s="31" t="s">
        <v>276</v>
      </c>
      <c r="H123" s="164">
        <v>2350</v>
      </c>
      <c r="I123" s="31" t="s">
        <v>77</v>
      </c>
      <c r="J123" s="31" t="s">
        <v>76</v>
      </c>
      <c r="K123" s="31" t="s">
        <v>76</v>
      </c>
    </row>
    <row r="124" spans="1:11" x14ac:dyDescent="0.2">
      <c r="A124" s="31" t="s">
        <v>408</v>
      </c>
      <c r="B124" s="32">
        <v>46218</v>
      </c>
      <c r="C124" s="31" t="s">
        <v>274</v>
      </c>
      <c r="D124" s="31">
        <v>2026</v>
      </c>
      <c r="E124" s="31">
        <v>40</v>
      </c>
      <c r="F124" s="33" t="s">
        <v>275</v>
      </c>
      <c r="G124" s="31" t="s">
        <v>276</v>
      </c>
      <c r="H124" s="163">
        <v>1550</v>
      </c>
      <c r="I124" s="31" t="s">
        <v>76</v>
      </c>
      <c r="J124" s="31" t="s">
        <v>77</v>
      </c>
      <c r="K124" s="31" t="s">
        <v>76</v>
      </c>
    </row>
    <row r="125" spans="1:11" x14ac:dyDescent="0.2">
      <c r="A125" s="31" t="s">
        <v>409</v>
      </c>
      <c r="B125" s="32">
        <v>45992</v>
      </c>
      <c r="C125" s="31" t="s">
        <v>278</v>
      </c>
      <c r="D125" s="31">
        <v>2018</v>
      </c>
      <c r="E125" s="31">
        <v>52</v>
      </c>
      <c r="F125" s="33" t="s">
        <v>75</v>
      </c>
      <c r="G125" s="31" t="s">
        <v>279</v>
      </c>
      <c r="H125" s="164">
        <v>810</v>
      </c>
      <c r="I125" s="31" t="s">
        <v>76</v>
      </c>
      <c r="J125" s="31" t="s">
        <v>77</v>
      </c>
      <c r="K125" s="31" t="s">
        <v>77</v>
      </c>
    </row>
    <row r="126" spans="1:11" x14ac:dyDescent="0.2">
      <c r="A126" s="31" t="s">
        <v>410</v>
      </c>
      <c r="B126" s="32">
        <v>46092</v>
      </c>
      <c r="C126" s="31" t="s">
        <v>281</v>
      </c>
      <c r="D126" s="31">
        <v>2026</v>
      </c>
      <c r="E126" s="31">
        <v>24</v>
      </c>
      <c r="F126" s="33" t="s">
        <v>78</v>
      </c>
      <c r="G126" s="31" t="s">
        <v>276</v>
      </c>
      <c r="H126" s="164">
        <v>2600</v>
      </c>
      <c r="I126" s="31" t="s">
        <v>77</v>
      </c>
      <c r="J126" s="31" t="s">
        <v>76</v>
      </c>
      <c r="K126" s="31" t="s">
        <v>76</v>
      </c>
    </row>
    <row r="127" spans="1:11" x14ac:dyDescent="0.2">
      <c r="A127" s="31" t="s">
        <v>411</v>
      </c>
      <c r="B127" s="32">
        <v>46135</v>
      </c>
      <c r="C127" s="31" t="s">
        <v>283</v>
      </c>
      <c r="D127" s="31">
        <v>2022</v>
      </c>
      <c r="E127" s="31">
        <v>57</v>
      </c>
      <c r="F127" s="33" t="s">
        <v>284</v>
      </c>
      <c r="G127" s="31" t="s">
        <v>285</v>
      </c>
      <c r="H127" s="164">
        <v>1060</v>
      </c>
      <c r="I127" s="31" t="s">
        <v>76</v>
      </c>
      <c r="J127" s="31" t="s">
        <v>77</v>
      </c>
      <c r="K127" s="31" t="s">
        <v>76</v>
      </c>
    </row>
    <row r="128" spans="1:11" x14ac:dyDescent="0.2">
      <c r="A128" s="31" t="s">
        <v>412</v>
      </c>
      <c r="B128" s="32">
        <v>46151</v>
      </c>
      <c r="C128" s="31" t="s">
        <v>287</v>
      </c>
      <c r="D128" s="31">
        <v>2024</v>
      </c>
      <c r="E128" s="31">
        <v>44</v>
      </c>
      <c r="F128" s="33" t="s">
        <v>275</v>
      </c>
      <c r="G128" s="31" t="s">
        <v>276</v>
      </c>
      <c r="H128" s="163">
        <v>2100</v>
      </c>
      <c r="I128" s="31" t="s">
        <v>76</v>
      </c>
      <c r="J128" s="31" t="s">
        <v>77</v>
      </c>
      <c r="K128" s="31" t="s">
        <v>76</v>
      </c>
    </row>
    <row r="129" spans="1:11" x14ac:dyDescent="0.2">
      <c r="A129" s="31" t="s">
        <v>413</v>
      </c>
      <c r="B129" s="32">
        <v>46234</v>
      </c>
      <c r="C129" s="31" t="s">
        <v>289</v>
      </c>
      <c r="D129" s="31">
        <v>2017</v>
      </c>
      <c r="E129" s="31">
        <v>66</v>
      </c>
      <c r="F129" s="33" t="s">
        <v>75</v>
      </c>
      <c r="G129" s="31" t="s">
        <v>279</v>
      </c>
      <c r="H129" s="163">
        <v>700</v>
      </c>
      <c r="I129" s="31" t="s">
        <v>76</v>
      </c>
      <c r="J129" s="31" t="s">
        <v>77</v>
      </c>
      <c r="K129" s="31" t="s">
        <v>76</v>
      </c>
    </row>
    <row r="130" spans="1:11" x14ac:dyDescent="0.2">
      <c r="A130" s="31" t="s">
        <v>414</v>
      </c>
      <c r="B130" s="32">
        <v>46270</v>
      </c>
      <c r="C130" s="31" t="s">
        <v>291</v>
      </c>
      <c r="D130" s="31">
        <v>2026</v>
      </c>
      <c r="E130" s="31">
        <v>29</v>
      </c>
      <c r="F130" s="33" t="s">
        <v>284</v>
      </c>
      <c r="G130" s="31" t="s">
        <v>276</v>
      </c>
      <c r="H130" s="163">
        <v>2100</v>
      </c>
      <c r="I130" s="31" t="s">
        <v>77</v>
      </c>
      <c r="J130" s="31" t="s">
        <v>76</v>
      </c>
      <c r="K130" s="31" t="s">
        <v>76</v>
      </c>
    </row>
    <row r="131" spans="1:11" x14ac:dyDescent="0.2">
      <c r="A131" s="31" t="s">
        <v>415</v>
      </c>
      <c r="B131" s="32">
        <v>46071</v>
      </c>
      <c r="C131" s="31" t="s">
        <v>293</v>
      </c>
      <c r="D131" s="31">
        <v>2025</v>
      </c>
      <c r="E131" s="31">
        <v>53</v>
      </c>
      <c r="F131" s="33" t="s">
        <v>78</v>
      </c>
      <c r="G131" s="31" t="s">
        <v>276</v>
      </c>
      <c r="H131" s="164">
        <v>1750</v>
      </c>
      <c r="I131" s="31" t="s">
        <v>76</v>
      </c>
      <c r="J131" s="31" t="s">
        <v>77</v>
      </c>
      <c r="K131" s="31" t="s">
        <v>76</v>
      </c>
    </row>
    <row r="132" spans="1:11" x14ac:dyDescent="0.2">
      <c r="A132" s="31" t="s">
        <v>416</v>
      </c>
      <c r="B132" s="32">
        <v>46091</v>
      </c>
      <c r="C132" s="31" t="s">
        <v>295</v>
      </c>
      <c r="D132" s="31">
        <v>2019</v>
      </c>
      <c r="E132" s="31">
        <v>41</v>
      </c>
      <c r="F132" s="33" t="s">
        <v>275</v>
      </c>
      <c r="G132" s="31" t="s">
        <v>279</v>
      </c>
      <c r="H132" s="164">
        <v>840</v>
      </c>
      <c r="I132" s="31" t="s">
        <v>76</v>
      </c>
      <c r="J132" s="31" t="s">
        <v>77</v>
      </c>
      <c r="K132" s="31" t="s">
        <v>76</v>
      </c>
    </row>
    <row r="133" spans="1:11" x14ac:dyDescent="0.2">
      <c r="A133" s="31" t="s">
        <v>417</v>
      </c>
      <c r="B133" s="32">
        <v>46137</v>
      </c>
      <c r="C133" s="31" t="s">
        <v>297</v>
      </c>
      <c r="D133" s="31">
        <v>2026</v>
      </c>
      <c r="E133" s="31">
        <v>25</v>
      </c>
      <c r="F133" s="33" t="s">
        <v>75</v>
      </c>
      <c r="G133" s="31" t="s">
        <v>276</v>
      </c>
      <c r="H133" s="163">
        <v>2450</v>
      </c>
      <c r="I133" s="31" t="s">
        <v>77</v>
      </c>
      <c r="J133" s="31" t="s">
        <v>77</v>
      </c>
      <c r="K133" s="31" t="s">
        <v>77</v>
      </c>
    </row>
    <row r="134" spans="1:11" x14ac:dyDescent="0.2">
      <c r="A134" s="31" t="s">
        <v>418</v>
      </c>
      <c r="B134" s="32">
        <v>46159</v>
      </c>
      <c r="C134" s="31" t="s">
        <v>274</v>
      </c>
      <c r="D134" s="31">
        <v>2016</v>
      </c>
      <c r="E134" s="31">
        <v>71</v>
      </c>
      <c r="F134" s="33" t="s">
        <v>78</v>
      </c>
      <c r="G134" s="31" t="s">
        <v>279</v>
      </c>
      <c r="H134" s="164">
        <v>590</v>
      </c>
      <c r="I134" s="31" t="s">
        <v>76</v>
      </c>
      <c r="J134" s="31" t="s">
        <v>77</v>
      </c>
      <c r="K134" s="31" t="s">
        <v>76</v>
      </c>
    </row>
    <row r="135" spans="1:11" x14ac:dyDescent="0.2">
      <c r="A135" s="31" t="s">
        <v>419</v>
      </c>
      <c r="B135" s="32">
        <v>46175</v>
      </c>
      <c r="C135" s="31" t="s">
        <v>278</v>
      </c>
      <c r="D135" s="31">
        <v>2026</v>
      </c>
      <c r="E135" s="31">
        <v>34</v>
      </c>
      <c r="F135" s="33" t="s">
        <v>284</v>
      </c>
      <c r="G135" s="31" t="s">
        <v>276</v>
      </c>
      <c r="H135" s="164">
        <v>1630</v>
      </c>
      <c r="I135" s="31" t="s">
        <v>76</v>
      </c>
      <c r="J135" s="31" t="s">
        <v>77</v>
      </c>
      <c r="K135" s="31" t="s">
        <v>76</v>
      </c>
    </row>
    <row r="136" spans="1:11" x14ac:dyDescent="0.2">
      <c r="A136" s="31" t="s">
        <v>420</v>
      </c>
      <c r="B136" s="32">
        <v>46217</v>
      </c>
      <c r="C136" s="31" t="s">
        <v>281</v>
      </c>
      <c r="D136" s="31">
        <v>2025</v>
      </c>
      <c r="E136" s="31">
        <v>47</v>
      </c>
      <c r="F136" s="33" t="s">
        <v>275</v>
      </c>
      <c r="G136" s="31" t="s">
        <v>285</v>
      </c>
      <c r="H136" s="163">
        <v>1180</v>
      </c>
      <c r="I136" s="31" t="s">
        <v>77</v>
      </c>
      <c r="J136" s="31" t="s">
        <v>77</v>
      </c>
      <c r="K136" s="31" t="s">
        <v>76</v>
      </c>
    </row>
    <row r="137" spans="1:11" x14ac:dyDescent="0.2">
      <c r="A137" s="31" t="s">
        <v>421</v>
      </c>
      <c r="B137" s="32">
        <v>46263</v>
      </c>
      <c r="C137" s="31" t="s">
        <v>283</v>
      </c>
      <c r="D137" s="31">
        <v>2026</v>
      </c>
      <c r="E137" s="31">
        <v>21</v>
      </c>
      <c r="F137" s="33" t="s">
        <v>75</v>
      </c>
      <c r="G137" s="31" t="s">
        <v>276</v>
      </c>
      <c r="H137" s="163">
        <v>2850</v>
      </c>
      <c r="I137" s="31" t="s">
        <v>76</v>
      </c>
      <c r="J137" s="31" t="s">
        <v>76</v>
      </c>
      <c r="K137" s="31" t="s">
        <v>77</v>
      </c>
    </row>
    <row r="138" spans="1:11" x14ac:dyDescent="0.2">
      <c r="A138" s="31" t="s">
        <v>422</v>
      </c>
      <c r="B138" s="32">
        <v>46277</v>
      </c>
      <c r="C138" s="31" t="s">
        <v>287</v>
      </c>
      <c r="D138" s="31">
        <v>2019</v>
      </c>
      <c r="E138" s="31">
        <v>60</v>
      </c>
      <c r="F138" s="33" t="s">
        <v>78</v>
      </c>
      <c r="G138" s="31" t="s">
        <v>279</v>
      </c>
      <c r="H138" s="163">
        <v>1040</v>
      </c>
      <c r="I138" s="31" t="s">
        <v>76</v>
      </c>
      <c r="J138" s="31" t="s">
        <v>77</v>
      </c>
      <c r="K138" s="31" t="s">
        <v>76</v>
      </c>
    </row>
    <row r="139" spans="1:11" x14ac:dyDescent="0.2">
      <c r="A139" s="31" t="s">
        <v>423</v>
      </c>
      <c r="B139" s="32">
        <v>46321</v>
      </c>
      <c r="C139" s="31" t="s">
        <v>289</v>
      </c>
      <c r="D139" s="31">
        <v>2026</v>
      </c>
      <c r="E139" s="31">
        <v>32</v>
      </c>
      <c r="F139" s="33" t="s">
        <v>284</v>
      </c>
      <c r="G139" s="31" t="s">
        <v>276</v>
      </c>
      <c r="H139" s="163">
        <v>2000</v>
      </c>
      <c r="I139" s="31" t="s">
        <v>76</v>
      </c>
      <c r="J139" s="31" t="s">
        <v>77</v>
      </c>
      <c r="K139" s="31" t="s">
        <v>76</v>
      </c>
    </row>
    <row r="140" spans="1:11" x14ac:dyDescent="0.2">
      <c r="A140" s="31" t="s">
        <v>424</v>
      </c>
      <c r="B140" s="32">
        <v>45966</v>
      </c>
      <c r="C140" s="31" t="s">
        <v>291</v>
      </c>
      <c r="D140" s="31">
        <v>2020</v>
      </c>
      <c r="E140" s="31">
        <v>78</v>
      </c>
      <c r="F140" s="33" t="s">
        <v>275</v>
      </c>
      <c r="G140" s="31" t="s">
        <v>279</v>
      </c>
      <c r="H140" s="163">
        <v>710</v>
      </c>
      <c r="I140" s="31" t="s">
        <v>76</v>
      </c>
      <c r="J140" s="31" t="s">
        <v>77</v>
      </c>
      <c r="K140" s="31" t="s">
        <v>76</v>
      </c>
    </row>
    <row r="141" spans="1:11" x14ac:dyDescent="0.2">
      <c r="A141" s="31" t="s">
        <v>425</v>
      </c>
      <c r="B141" s="32">
        <v>46071</v>
      </c>
      <c r="C141" s="31" t="s">
        <v>293</v>
      </c>
      <c r="D141" s="31">
        <v>2026</v>
      </c>
      <c r="E141" s="31">
        <v>37</v>
      </c>
      <c r="F141" s="33" t="s">
        <v>75</v>
      </c>
      <c r="G141" s="31" t="s">
        <v>276</v>
      </c>
      <c r="H141" s="163">
        <v>1900</v>
      </c>
      <c r="I141" s="31" t="s">
        <v>77</v>
      </c>
      <c r="J141" s="31" t="s">
        <v>77</v>
      </c>
      <c r="K141" s="31" t="s">
        <v>76</v>
      </c>
    </row>
    <row r="142" spans="1:11" x14ac:dyDescent="0.2">
      <c r="A142" s="31" t="s">
        <v>426</v>
      </c>
      <c r="B142" s="32">
        <v>46084</v>
      </c>
      <c r="C142" s="31" t="s">
        <v>295</v>
      </c>
      <c r="D142" s="31">
        <v>2022</v>
      </c>
      <c r="E142" s="31">
        <v>55</v>
      </c>
      <c r="F142" s="33" t="s">
        <v>78</v>
      </c>
      <c r="G142" s="31" t="s">
        <v>285</v>
      </c>
      <c r="H142" s="163">
        <v>1350</v>
      </c>
      <c r="I142" s="31" t="s">
        <v>76</v>
      </c>
      <c r="J142" s="31" t="s">
        <v>77</v>
      </c>
      <c r="K142" s="31" t="s">
        <v>76</v>
      </c>
    </row>
    <row r="143" spans="1:11" x14ac:dyDescent="0.2">
      <c r="A143" s="31" t="s">
        <v>427</v>
      </c>
      <c r="B143" s="32">
        <v>46133</v>
      </c>
      <c r="C143" s="31" t="s">
        <v>297</v>
      </c>
      <c r="D143" s="31">
        <v>2025</v>
      </c>
      <c r="E143" s="31">
        <v>28</v>
      </c>
      <c r="F143" s="33" t="s">
        <v>284</v>
      </c>
      <c r="G143" s="31" t="s">
        <v>276</v>
      </c>
      <c r="H143" s="164">
        <v>2400</v>
      </c>
      <c r="I143" s="31" t="s">
        <v>77</v>
      </c>
      <c r="J143" s="31" t="s">
        <v>76</v>
      </c>
      <c r="K143" s="31" t="s">
        <v>76</v>
      </c>
    </row>
    <row r="144" spans="1:11" x14ac:dyDescent="0.2">
      <c r="A144" s="31" t="s">
        <v>428</v>
      </c>
      <c r="B144" s="32">
        <v>46157</v>
      </c>
      <c r="C144" s="31" t="s">
        <v>274</v>
      </c>
      <c r="D144" s="31">
        <v>2026</v>
      </c>
      <c r="E144" s="31">
        <v>42</v>
      </c>
      <c r="F144" s="33" t="s">
        <v>275</v>
      </c>
      <c r="G144" s="31" t="s">
        <v>276</v>
      </c>
      <c r="H144" s="164">
        <v>1630</v>
      </c>
      <c r="I144" s="31" t="s">
        <v>76</v>
      </c>
      <c r="J144" s="31" t="s">
        <v>77</v>
      </c>
      <c r="K144" s="31" t="s">
        <v>76</v>
      </c>
    </row>
    <row r="145" spans="1:11" x14ac:dyDescent="0.2">
      <c r="A145" s="31" t="s">
        <v>429</v>
      </c>
      <c r="B145" s="32">
        <v>46204</v>
      </c>
      <c r="C145" s="31" t="s">
        <v>278</v>
      </c>
      <c r="D145" s="31">
        <v>2019</v>
      </c>
      <c r="E145" s="31">
        <v>54</v>
      </c>
      <c r="F145" s="33" t="s">
        <v>75</v>
      </c>
      <c r="G145" s="31" t="s">
        <v>279</v>
      </c>
      <c r="H145" s="163">
        <v>850</v>
      </c>
      <c r="I145" s="31" t="s">
        <v>77</v>
      </c>
      <c r="J145" s="31" t="s">
        <v>77</v>
      </c>
      <c r="K145" s="31" t="s">
        <v>76</v>
      </c>
    </row>
    <row r="146" spans="1:11" x14ac:dyDescent="0.2">
      <c r="A146" s="31" t="s">
        <v>430</v>
      </c>
      <c r="B146" s="32">
        <v>46252</v>
      </c>
      <c r="C146" s="31" t="s">
        <v>281</v>
      </c>
      <c r="D146" s="31">
        <v>2026</v>
      </c>
      <c r="E146" s="31">
        <v>25</v>
      </c>
      <c r="F146" s="33" t="s">
        <v>78</v>
      </c>
      <c r="G146" s="31" t="s">
        <v>276</v>
      </c>
      <c r="H146" s="163">
        <v>2650</v>
      </c>
      <c r="I146" s="31" t="s">
        <v>76</v>
      </c>
      <c r="J146" s="31" t="s">
        <v>76</v>
      </c>
      <c r="K146" s="31" t="s">
        <v>77</v>
      </c>
    </row>
    <row r="147" spans="1:11" x14ac:dyDescent="0.2">
      <c r="A147" s="31" t="s">
        <v>431</v>
      </c>
      <c r="B147" s="32">
        <v>46277</v>
      </c>
      <c r="C147" s="31" t="s">
        <v>283</v>
      </c>
      <c r="D147" s="31">
        <v>2023</v>
      </c>
      <c r="E147" s="31">
        <v>61</v>
      </c>
      <c r="F147" s="33" t="s">
        <v>284</v>
      </c>
      <c r="G147" s="31" t="s">
        <v>285</v>
      </c>
      <c r="H147" s="164">
        <v>1030</v>
      </c>
      <c r="I147" s="31" t="s">
        <v>76</v>
      </c>
      <c r="J147" s="31" t="s">
        <v>77</v>
      </c>
      <c r="K147" s="31" t="s">
        <v>76</v>
      </c>
    </row>
    <row r="148" spans="1:11" x14ac:dyDescent="0.2">
      <c r="A148" s="31" t="s">
        <v>432</v>
      </c>
      <c r="B148" s="32">
        <v>46223</v>
      </c>
      <c r="C148" s="31" t="s">
        <v>287</v>
      </c>
      <c r="D148" s="31">
        <v>2025</v>
      </c>
      <c r="E148" s="31">
        <v>45</v>
      </c>
      <c r="F148" s="33" t="s">
        <v>275</v>
      </c>
      <c r="G148" s="31" t="s">
        <v>276</v>
      </c>
      <c r="H148" s="164">
        <v>2150</v>
      </c>
      <c r="I148" s="31" t="s">
        <v>77</v>
      </c>
      <c r="J148" s="31" t="s">
        <v>77</v>
      </c>
      <c r="K148" s="31" t="s">
        <v>76</v>
      </c>
    </row>
    <row r="149" spans="1:11" x14ac:dyDescent="0.2">
      <c r="A149" s="31" t="s">
        <v>433</v>
      </c>
      <c r="B149" s="32">
        <v>45965</v>
      </c>
      <c r="C149" s="31" t="s">
        <v>289</v>
      </c>
      <c r="D149" s="31">
        <v>2018</v>
      </c>
      <c r="E149" s="31">
        <v>67</v>
      </c>
      <c r="F149" s="33" t="s">
        <v>75</v>
      </c>
      <c r="G149" s="31" t="s">
        <v>279</v>
      </c>
      <c r="H149" s="164">
        <v>750</v>
      </c>
      <c r="I149" s="31" t="s">
        <v>76</v>
      </c>
      <c r="J149" s="31" t="s">
        <v>77</v>
      </c>
      <c r="K149" s="31" t="s">
        <v>76</v>
      </c>
    </row>
    <row r="150" spans="1:11" x14ac:dyDescent="0.2">
      <c r="A150" s="31" t="s">
        <v>434</v>
      </c>
      <c r="B150" s="32">
        <v>46074</v>
      </c>
      <c r="C150" s="31" t="s">
        <v>291</v>
      </c>
      <c r="D150" s="31">
        <v>2026</v>
      </c>
      <c r="E150" s="31">
        <v>31</v>
      </c>
      <c r="F150" s="33" t="s">
        <v>284</v>
      </c>
      <c r="G150" s="31" t="s">
        <v>276</v>
      </c>
      <c r="H150" s="164">
        <v>2150</v>
      </c>
      <c r="I150" s="31" t="s">
        <v>76</v>
      </c>
      <c r="J150" s="31" t="s">
        <v>76</v>
      </c>
      <c r="K150" s="31" t="s">
        <v>76</v>
      </c>
    </row>
    <row r="151" spans="1:11" x14ac:dyDescent="0.2">
      <c r="A151" s="31" t="s">
        <v>435</v>
      </c>
      <c r="B151" s="32">
        <v>46091</v>
      </c>
      <c r="C151" s="31" t="s">
        <v>293</v>
      </c>
      <c r="D151" s="31">
        <v>2026</v>
      </c>
      <c r="E151" s="31">
        <v>56</v>
      </c>
      <c r="F151" s="33" t="s">
        <v>78</v>
      </c>
      <c r="G151" s="31" t="s">
        <v>276</v>
      </c>
      <c r="H151" s="164">
        <v>1800</v>
      </c>
      <c r="I151" s="31" t="s">
        <v>76</v>
      </c>
      <c r="J151" s="31" t="s">
        <v>77</v>
      </c>
      <c r="K151" s="31" t="s">
        <v>76</v>
      </c>
    </row>
    <row r="152" spans="1:11" x14ac:dyDescent="0.2">
      <c r="A152" s="31" t="s">
        <v>436</v>
      </c>
      <c r="B152" s="32">
        <v>46135</v>
      </c>
      <c r="C152" s="31" t="s">
        <v>295</v>
      </c>
      <c r="D152" s="31">
        <v>2021</v>
      </c>
      <c r="E152" s="31">
        <v>43</v>
      </c>
      <c r="F152" s="33" t="s">
        <v>275</v>
      </c>
      <c r="G152" s="31" t="s">
        <v>279</v>
      </c>
      <c r="H152" s="164">
        <v>870</v>
      </c>
      <c r="I152" s="31" t="s">
        <v>77</v>
      </c>
      <c r="J152" s="31" t="s">
        <v>77</v>
      </c>
      <c r="K152" s="31" t="s">
        <v>77</v>
      </c>
    </row>
    <row r="153" spans="1:11" x14ac:dyDescent="0.2">
      <c r="A153" s="31" t="s">
        <v>437</v>
      </c>
      <c r="B153" s="32">
        <v>46149</v>
      </c>
      <c r="C153" s="31" t="s">
        <v>297</v>
      </c>
      <c r="D153" s="31">
        <v>2026</v>
      </c>
      <c r="E153" s="31">
        <v>27</v>
      </c>
      <c r="F153" s="33" t="s">
        <v>75</v>
      </c>
      <c r="G153" s="31" t="s">
        <v>276</v>
      </c>
      <c r="H153" s="163">
        <v>2500</v>
      </c>
      <c r="I153" s="31" t="s">
        <v>76</v>
      </c>
      <c r="J153" s="31" t="s">
        <v>77</v>
      </c>
      <c r="K153" s="31" t="s">
        <v>76</v>
      </c>
    </row>
    <row r="154" spans="1:11" x14ac:dyDescent="0.2">
      <c r="A154" s="31" t="s">
        <v>438</v>
      </c>
      <c r="B154" s="32">
        <v>46192</v>
      </c>
      <c r="C154" s="31" t="s">
        <v>274</v>
      </c>
      <c r="D154" s="31">
        <v>2018</v>
      </c>
      <c r="E154" s="31">
        <v>73</v>
      </c>
      <c r="F154" s="33" t="s">
        <v>78</v>
      </c>
      <c r="G154" s="31" t="s">
        <v>279</v>
      </c>
      <c r="H154" s="164">
        <v>640</v>
      </c>
      <c r="I154" s="31" t="s">
        <v>76</v>
      </c>
      <c r="J154" s="31" t="s">
        <v>77</v>
      </c>
      <c r="K154" s="31" t="s">
        <v>76</v>
      </c>
    </row>
    <row r="155" spans="1:11" x14ac:dyDescent="0.2">
      <c r="A155" s="31" t="s">
        <v>439</v>
      </c>
      <c r="B155" s="32">
        <v>46262</v>
      </c>
      <c r="C155" s="31" t="s">
        <v>278</v>
      </c>
      <c r="D155" s="31">
        <v>2026</v>
      </c>
      <c r="E155" s="31">
        <v>35</v>
      </c>
      <c r="F155" s="33" t="s">
        <v>284</v>
      </c>
      <c r="G155" s="31" t="s">
        <v>276</v>
      </c>
      <c r="H155" s="163">
        <v>1680</v>
      </c>
      <c r="I155" s="31" t="s">
        <v>76</v>
      </c>
      <c r="J155" s="31" t="s">
        <v>77</v>
      </c>
      <c r="K155" s="31" t="s">
        <v>76</v>
      </c>
    </row>
    <row r="156" spans="1:11" x14ac:dyDescent="0.2">
      <c r="A156" s="31" t="s">
        <v>440</v>
      </c>
      <c r="B156" s="32">
        <v>46282</v>
      </c>
      <c r="C156" s="31" t="s">
        <v>281</v>
      </c>
      <c r="D156" s="31">
        <v>2025</v>
      </c>
      <c r="E156" s="31">
        <v>48</v>
      </c>
      <c r="F156" s="33" t="s">
        <v>275</v>
      </c>
      <c r="G156" s="31" t="s">
        <v>285</v>
      </c>
      <c r="H156" s="163">
        <v>1230</v>
      </c>
      <c r="I156" s="31" t="s">
        <v>77</v>
      </c>
      <c r="J156" s="31" t="s">
        <v>77</v>
      </c>
      <c r="K156" s="31" t="s">
        <v>76</v>
      </c>
    </row>
    <row r="157" spans="1:11" x14ac:dyDescent="0.2">
      <c r="A157" s="31" t="s">
        <v>441</v>
      </c>
      <c r="B157" s="32">
        <v>46315</v>
      </c>
      <c r="C157" s="31" t="s">
        <v>283</v>
      </c>
      <c r="D157" s="31">
        <v>2026</v>
      </c>
      <c r="E157" s="31">
        <v>23</v>
      </c>
      <c r="F157" s="33" t="s">
        <v>75</v>
      </c>
      <c r="G157" s="31" t="s">
        <v>276</v>
      </c>
      <c r="H157" s="164">
        <v>2900</v>
      </c>
      <c r="I157" s="31" t="s">
        <v>76</v>
      </c>
      <c r="J157" s="31" t="s">
        <v>76</v>
      </c>
      <c r="K157" s="31" t="s">
        <v>77</v>
      </c>
    </row>
    <row r="158" spans="1:11" x14ac:dyDescent="0.2">
      <c r="A158" s="31" t="s">
        <v>442</v>
      </c>
      <c r="B158" s="32">
        <v>45970</v>
      </c>
      <c r="C158" s="31" t="s">
        <v>287</v>
      </c>
      <c r="D158" s="31">
        <v>2020</v>
      </c>
      <c r="E158" s="31">
        <v>62</v>
      </c>
      <c r="F158" s="33" t="s">
        <v>78</v>
      </c>
      <c r="G158" s="31" t="s">
        <v>279</v>
      </c>
      <c r="H158" s="163">
        <v>1080</v>
      </c>
      <c r="I158" s="31" t="s">
        <v>76</v>
      </c>
      <c r="J158" s="31" t="s">
        <v>77</v>
      </c>
      <c r="K158" s="31" t="s">
        <v>76</v>
      </c>
    </row>
    <row r="159" spans="1:11" x14ac:dyDescent="0.2">
      <c r="A159" s="31" t="s">
        <v>443</v>
      </c>
      <c r="B159" s="32">
        <v>46047</v>
      </c>
      <c r="C159" s="31" t="s">
        <v>289</v>
      </c>
      <c r="D159" s="31">
        <v>2026</v>
      </c>
      <c r="E159" s="31">
        <v>33</v>
      </c>
      <c r="F159" s="33" t="s">
        <v>284</v>
      </c>
      <c r="G159" s="31" t="s">
        <v>276</v>
      </c>
      <c r="H159" s="163">
        <v>2050</v>
      </c>
      <c r="I159" s="31" t="s">
        <v>76</v>
      </c>
      <c r="J159" s="31" t="s">
        <v>77</v>
      </c>
      <c r="K159" s="31" t="s">
        <v>76</v>
      </c>
    </row>
    <row r="160" spans="1:11" x14ac:dyDescent="0.2">
      <c r="A160" s="31" t="s">
        <v>444</v>
      </c>
      <c r="B160" s="32">
        <v>46065</v>
      </c>
      <c r="C160" s="31" t="s">
        <v>291</v>
      </c>
      <c r="D160" s="31">
        <v>2021</v>
      </c>
      <c r="E160" s="31">
        <v>79</v>
      </c>
      <c r="F160" s="33" t="s">
        <v>275</v>
      </c>
      <c r="G160" s="31" t="s">
        <v>279</v>
      </c>
      <c r="H160" s="164">
        <v>740</v>
      </c>
      <c r="I160" s="31" t="s">
        <v>76</v>
      </c>
      <c r="J160" s="31" t="s">
        <v>77</v>
      </c>
      <c r="K160" s="31" t="s">
        <v>76</v>
      </c>
    </row>
    <row r="161" spans="1:11" x14ac:dyDescent="0.2">
      <c r="A161" s="31" t="s">
        <v>445</v>
      </c>
      <c r="B161" s="32">
        <v>46082</v>
      </c>
      <c r="C161" s="31" t="s">
        <v>293</v>
      </c>
      <c r="D161" s="31">
        <v>2026</v>
      </c>
      <c r="E161" s="31">
        <v>38</v>
      </c>
      <c r="F161" s="33" t="s">
        <v>75</v>
      </c>
      <c r="G161" s="31" t="s">
        <v>276</v>
      </c>
      <c r="H161" s="163">
        <v>1950</v>
      </c>
      <c r="I161" s="31" t="s">
        <v>77</v>
      </c>
      <c r="J161" s="31" t="s">
        <v>77</v>
      </c>
      <c r="K161" s="31" t="s">
        <v>76</v>
      </c>
    </row>
    <row r="162" spans="1:11" x14ac:dyDescent="0.2">
      <c r="A162" s="31" t="s">
        <v>446</v>
      </c>
      <c r="B162" s="32">
        <v>46126</v>
      </c>
      <c r="C162" s="31" t="s">
        <v>295</v>
      </c>
      <c r="D162" s="31">
        <v>2023</v>
      </c>
      <c r="E162" s="31">
        <v>57</v>
      </c>
      <c r="F162" s="33" t="s">
        <v>78</v>
      </c>
      <c r="G162" s="31" t="s">
        <v>285</v>
      </c>
      <c r="H162" s="163">
        <v>1400</v>
      </c>
      <c r="I162" s="31" t="s">
        <v>76</v>
      </c>
      <c r="J162" s="31" t="s">
        <v>77</v>
      </c>
      <c r="K162" s="31" t="s">
        <v>76</v>
      </c>
    </row>
    <row r="163" spans="1:11" x14ac:dyDescent="0.2">
      <c r="A163" s="31" t="s">
        <v>447</v>
      </c>
      <c r="B163" s="32">
        <v>46169</v>
      </c>
      <c r="C163" s="31" t="s">
        <v>297</v>
      </c>
      <c r="D163" s="31">
        <v>2025</v>
      </c>
      <c r="E163" s="31">
        <v>29</v>
      </c>
      <c r="F163" s="33" t="s">
        <v>284</v>
      </c>
      <c r="G163" s="31" t="s">
        <v>276</v>
      </c>
      <c r="H163" s="164">
        <v>2450</v>
      </c>
      <c r="I163" s="31" t="s">
        <v>77</v>
      </c>
      <c r="J163" s="31" t="s">
        <v>76</v>
      </c>
      <c r="K163" s="31" t="s">
        <v>76</v>
      </c>
    </row>
    <row r="164" spans="1:11" x14ac:dyDescent="0.2">
      <c r="A164" s="31" t="s">
        <v>448</v>
      </c>
      <c r="B164" s="32">
        <v>46189</v>
      </c>
      <c r="C164" s="31" t="s">
        <v>274</v>
      </c>
      <c r="D164" s="31">
        <v>2026</v>
      </c>
      <c r="E164" s="31">
        <v>44</v>
      </c>
      <c r="F164" s="33" t="s">
        <v>275</v>
      </c>
      <c r="G164" s="31" t="s">
        <v>276</v>
      </c>
      <c r="H164" s="163">
        <v>1730</v>
      </c>
      <c r="I164" s="31" t="s">
        <v>76</v>
      </c>
      <c r="J164" s="31" t="s">
        <v>77</v>
      </c>
      <c r="K164" s="31" t="s">
        <v>76</v>
      </c>
    </row>
    <row r="165" spans="1:11" x14ac:dyDescent="0.2">
      <c r="A165" s="31" t="s">
        <v>449</v>
      </c>
      <c r="B165" s="32">
        <v>46208</v>
      </c>
      <c r="C165" s="31" t="s">
        <v>278</v>
      </c>
      <c r="D165" s="31">
        <v>2020</v>
      </c>
      <c r="E165" s="31">
        <v>55</v>
      </c>
      <c r="F165" s="33" t="s">
        <v>75</v>
      </c>
      <c r="G165" s="31" t="s">
        <v>279</v>
      </c>
      <c r="H165" s="164">
        <v>870</v>
      </c>
      <c r="I165" s="31" t="s">
        <v>76</v>
      </c>
      <c r="J165" s="31" t="s">
        <v>77</v>
      </c>
      <c r="K165" s="31" t="s">
        <v>77</v>
      </c>
    </row>
    <row r="166" spans="1:11" x14ac:dyDescent="0.2">
      <c r="A166" s="31" t="s">
        <v>450</v>
      </c>
      <c r="B166" s="32">
        <v>46256</v>
      </c>
      <c r="C166" s="31" t="s">
        <v>281</v>
      </c>
      <c r="D166" s="31">
        <v>2026</v>
      </c>
      <c r="E166" s="31">
        <v>26</v>
      </c>
      <c r="F166" s="33" t="s">
        <v>78</v>
      </c>
      <c r="G166" s="31" t="s">
        <v>276</v>
      </c>
      <c r="H166" s="163">
        <v>2700</v>
      </c>
      <c r="I166" s="31" t="s">
        <v>77</v>
      </c>
      <c r="J166" s="31" t="s">
        <v>76</v>
      </c>
      <c r="K166" s="31" t="s">
        <v>76</v>
      </c>
    </row>
    <row r="167" spans="1:11" x14ac:dyDescent="0.2">
      <c r="A167" s="31" t="s">
        <v>451</v>
      </c>
      <c r="B167" s="32">
        <v>46282</v>
      </c>
      <c r="C167" s="31" t="s">
        <v>283</v>
      </c>
      <c r="D167" s="31">
        <v>2024</v>
      </c>
      <c r="E167" s="31">
        <v>63</v>
      </c>
      <c r="F167" s="33" t="s">
        <v>284</v>
      </c>
      <c r="G167" s="31" t="s">
        <v>285</v>
      </c>
      <c r="H167" s="163">
        <v>1050</v>
      </c>
      <c r="I167" s="31" t="s">
        <v>76</v>
      </c>
      <c r="J167" s="31" t="s">
        <v>77</v>
      </c>
      <c r="K167" s="31" t="s">
        <v>76</v>
      </c>
    </row>
    <row r="168" spans="1:11" x14ac:dyDescent="0.2">
      <c r="A168" s="31" t="s">
        <v>452</v>
      </c>
      <c r="B168" s="32">
        <v>46324</v>
      </c>
      <c r="C168" s="31" t="s">
        <v>287</v>
      </c>
      <c r="D168" s="31">
        <v>2025</v>
      </c>
      <c r="E168" s="31">
        <v>46</v>
      </c>
      <c r="F168" s="33" t="s">
        <v>275</v>
      </c>
      <c r="G168" s="31" t="s">
        <v>276</v>
      </c>
      <c r="H168" s="164">
        <v>2200</v>
      </c>
      <c r="I168" s="31" t="s">
        <v>76</v>
      </c>
      <c r="J168" s="31" t="s">
        <v>77</v>
      </c>
      <c r="K168" s="31" t="s">
        <v>76</v>
      </c>
    </row>
    <row r="169" spans="1:11" x14ac:dyDescent="0.2">
      <c r="A169" s="31" t="s">
        <v>453</v>
      </c>
      <c r="B169" s="32">
        <v>45982</v>
      </c>
      <c r="C169" s="31" t="s">
        <v>289</v>
      </c>
      <c r="D169" s="31">
        <v>2019</v>
      </c>
      <c r="E169" s="31">
        <v>68</v>
      </c>
      <c r="F169" s="33" t="s">
        <v>75</v>
      </c>
      <c r="G169" s="31" t="s">
        <v>279</v>
      </c>
      <c r="H169" s="164">
        <v>770</v>
      </c>
      <c r="I169" s="31" t="s">
        <v>76</v>
      </c>
      <c r="J169" s="31" t="s">
        <v>77</v>
      </c>
      <c r="K169" s="31" t="s">
        <v>76</v>
      </c>
    </row>
    <row r="170" spans="1:11" x14ac:dyDescent="0.2">
      <c r="A170" s="31" t="s">
        <v>454</v>
      </c>
      <c r="B170" s="32">
        <v>46053</v>
      </c>
      <c r="C170" s="31" t="s">
        <v>291</v>
      </c>
      <c r="D170" s="31">
        <v>2026</v>
      </c>
      <c r="E170" s="31">
        <v>34</v>
      </c>
      <c r="F170" s="33" t="s">
        <v>284</v>
      </c>
      <c r="G170" s="31" t="s">
        <v>276</v>
      </c>
      <c r="H170" s="163">
        <v>2200</v>
      </c>
      <c r="I170" s="31" t="s">
        <v>77</v>
      </c>
      <c r="J170" s="31" t="s">
        <v>76</v>
      </c>
      <c r="K170" s="31" t="s">
        <v>76</v>
      </c>
    </row>
    <row r="171" spans="1:11" x14ac:dyDescent="0.2">
      <c r="A171" s="31" t="s">
        <v>455</v>
      </c>
      <c r="B171" s="32">
        <v>46069</v>
      </c>
      <c r="C171" s="31" t="s">
        <v>293</v>
      </c>
      <c r="D171" s="31">
        <v>2026</v>
      </c>
      <c r="E171" s="31">
        <v>58</v>
      </c>
      <c r="F171" s="33" t="s">
        <v>78</v>
      </c>
      <c r="G171" s="31" t="s">
        <v>276</v>
      </c>
      <c r="H171" s="163">
        <v>1850</v>
      </c>
      <c r="I171" s="31" t="s">
        <v>76</v>
      </c>
      <c r="J171" s="31" t="s">
        <v>77</v>
      </c>
      <c r="K171" s="31" t="s">
        <v>76</v>
      </c>
    </row>
    <row r="172" spans="1:11" x14ac:dyDescent="0.2">
      <c r="A172" s="31" t="s">
        <v>456</v>
      </c>
      <c r="B172" s="32">
        <v>46111</v>
      </c>
      <c r="C172" s="31" t="s">
        <v>295</v>
      </c>
      <c r="D172" s="31">
        <v>2022</v>
      </c>
      <c r="E172" s="31">
        <v>45</v>
      </c>
      <c r="F172" s="33" t="s">
        <v>275</v>
      </c>
      <c r="G172" s="31" t="s">
        <v>279</v>
      </c>
      <c r="H172" s="164">
        <v>930</v>
      </c>
      <c r="I172" s="31" t="s">
        <v>76</v>
      </c>
      <c r="J172" s="31" t="s">
        <v>77</v>
      </c>
      <c r="K172" s="31" t="s">
        <v>76</v>
      </c>
    </row>
    <row r="173" spans="1:11" x14ac:dyDescent="0.2">
      <c r="A173" s="31" t="s">
        <v>457</v>
      </c>
      <c r="B173" s="32">
        <v>46119</v>
      </c>
      <c r="C173" s="31" t="s">
        <v>297</v>
      </c>
      <c r="D173" s="31">
        <v>2026</v>
      </c>
      <c r="E173" s="31">
        <v>30</v>
      </c>
      <c r="F173" s="33" t="s">
        <v>75</v>
      </c>
      <c r="G173" s="31" t="s">
        <v>276</v>
      </c>
      <c r="H173" s="163">
        <v>2550</v>
      </c>
      <c r="I173" s="31" t="s">
        <v>77</v>
      </c>
      <c r="J173" s="31" t="s">
        <v>77</v>
      </c>
      <c r="K173" s="31" t="s">
        <v>77</v>
      </c>
    </row>
    <row r="174" spans="1:11" x14ac:dyDescent="0.2">
      <c r="A174" s="31" t="s">
        <v>458</v>
      </c>
      <c r="B174" s="32">
        <v>46161</v>
      </c>
      <c r="C174" s="31" t="s">
        <v>274</v>
      </c>
      <c r="D174" s="31">
        <v>2020</v>
      </c>
      <c r="E174" s="31">
        <v>74</v>
      </c>
      <c r="F174" s="33" t="s">
        <v>78</v>
      </c>
      <c r="G174" s="31" t="s">
        <v>279</v>
      </c>
      <c r="H174" s="163">
        <v>670</v>
      </c>
      <c r="I174" s="31" t="s">
        <v>76</v>
      </c>
      <c r="J174" s="31" t="s">
        <v>77</v>
      </c>
      <c r="K174" s="31" t="s">
        <v>76</v>
      </c>
    </row>
    <row r="175" spans="1:11" x14ac:dyDescent="0.2">
      <c r="A175" s="31" t="s">
        <v>459</v>
      </c>
      <c r="B175" s="32">
        <v>46203</v>
      </c>
      <c r="C175" s="31" t="s">
        <v>278</v>
      </c>
      <c r="D175" s="31">
        <v>2026</v>
      </c>
      <c r="E175" s="31">
        <v>36</v>
      </c>
      <c r="F175" s="33" t="s">
        <v>284</v>
      </c>
      <c r="G175" s="31" t="s">
        <v>276</v>
      </c>
      <c r="H175" s="164">
        <v>1730</v>
      </c>
      <c r="I175" s="31" t="s">
        <v>76</v>
      </c>
      <c r="J175" s="31" t="s">
        <v>77</v>
      </c>
      <c r="K175" s="31" t="s">
        <v>76</v>
      </c>
    </row>
    <row r="176" spans="1:11" x14ac:dyDescent="0.2">
      <c r="A176" s="31" t="s">
        <v>460</v>
      </c>
      <c r="B176" s="32">
        <v>46209</v>
      </c>
      <c r="C176" s="31" t="s">
        <v>281</v>
      </c>
      <c r="D176" s="31">
        <v>2025</v>
      </c>
      <c r="E176" s="31">
        <v>49</v>
      </c>
      <c r="F176" s="33" t="s">
        <v>275</v>
      </c>
      <c r="G176" s="31" t="s">
        <v>285</v>
      </c>
      <c r="H176" s="163">
        <v>1280</v>
      </c>
      <c r="I176" s="31" t="s">
        <v>77</v>
      </c>
      <c r="J176" s="31" t="s">
        <v>77</v>
      </c>
      <c r="K176" s="31" t="s">
        <v>76</v>
      </c>
    </row>
    <row r="177" spans="1:11" x14ac:dyDescent="0.2">
      <c r="A177" s="31" t="s">
        <v>461</v>
      </c>
      <c r="B177" s="32">
        <v>46255</v>
      </c>
      <c r="C177" s="31" t="s">
        <v>283</v>
      </c>
      <c r="D177" s="31">
        <v>2026</v>
      </c>
      <c r="E177" s="31">
        <v>24</v>
      </c>
      <c r="F177" s="33" t="s">
        <v>75</v>
      </c>
      <c r="G177" s="31" t="s">
        <v>276</v>
      </c>
      <c r="H177" s="164">
        <v>2950</v>
      </c>
      <c r="I177" s="31" t="s">
        <v>76</v>
      </c>
      <c r="J177" s="31" t="s">
        <v>76</v>
      </c>
      <c r="K177" s="31" t="s">
        <v>77</v>
      </c>
    </row>
    <row r="178" spans="1:11" x14ac:dyDescent="0.2">
      <c r="A178" s="31" t="s">
        <v>462</v>
      </c>
      <c r="B178" s="32">
        <v>46275</v>
      </c>
      <c r="C178" s="31" t="s">
        <v>287</v>
      </c>
      <c r="D178" s="31">
        <v>2021</v>
      </c>
      <c r="E178" s="31">
        <v>64</v>
      </c>
      <c r="F178" s="33" t="s">
        <v>78</v>
      </c>
      <c r="G178" s="31" t="s">
        <v>279</v>
      </c>
      <c r="H178" s="164">
        <v>1110</v>
      </c>
      <c r="I178" s="31" t="s">
        <v>76</v>
      </c>
      <c r="J178" s="31" t="s">
        <v>77</v>
      </c>
      <c r="K178" s="31" t="s">
        <v>76</v>
      </c>
    </row>
    <row r="179" spans="1:11" x14ac:dyDescent="0.2">
      <c r="A179" s="31" t="s">
        <v>463</v>
      </c>
      <c r="B179" s="32">
        <v>46320</v>
      </c>
      <c r="C179" s="31" t="s">
        <v>289</v>
      </c>
      <c r="D179" s="31">
        <v>2026</v>
      </c>
      <c r="E179" s="31">
        <v>35</v>
      </c>
      <c r="F179" s="33" t="s">
        <v>284</v>
      </c>
      <c r="G179" s="31" t="s">
        <v>276</v>
      </c>
      <c r="H179" s="163">
        <v>2100</v>
      </c>
      <c r="I179" s="31" t="s">
        <v>76</v>
      </c>
      <c r="J179" s="31" t="s">
        <v>77</v>
      </c>
      <c r="K179" s="31" t="s">
        <v>76</v>
      </c>
    </row>
    <row r="180" spans="1:11" x14ac:dyDescent="0.2">
      <c r="A180" s="31" t="s">
        <v>464</v>
      </c>
      <c r="B180" s="32">
        <v>45974</v>
      </c>
      <c r="C180" s="31" t="s">
        <v>291</v>
      </c>
      <c r="D180" s="31">
        <v>2022</v>
      </c>
      <c r="E180" s="31">
        <v>80</v>
      </c>
      <c r="F180" s="33" t="s">
        <v>275</v>
      </c>
      <c r="G180" s="31" t="s">
        <v>279</v>
      </c>
      <c r="H180" s="163">
        <v>770</v>
      </c>
      <c r="I180" s="31" t="s">
        <v>76</v>
      </c>
      <c r="J180" s="31" t="s">
        <v>77</v>
      </c>
      <c r="K180" s="31" t="s">
        <v>76</v>
      </c>
    </row>
    <row r="181" spans="1:11" x14ac:dyDescent="0.2">
      <c r="A181" s="31" t="s">
        <v>465</v>
      </c>
      <c r="B181" s="32">
        <v>46075</v>
      </c>
      <c r="C181" s="31" t="s">
        <v>293</v>
      </c>
      <c r="D181" s="31">
        <v>2026</v>
      </c>
      <c r="E181" s="31">
        <v>40</v>
      </c>
      <c r="F181" s="33" t="s">
        <v>75</v>
      </c>
      <c r="G181" s="31" t="s">
        <v>276</v>
      </c>
      <c r="H181" s="163">
        <v>2000</v>
      </c>
      <c r="I181" s="31" t="s">
        <v>77</v>
      </c>
      <c r="J181" s="31" t="s">
        <v>77</v>
      </c>
      <c r="K181" s="31" t="s">
        <v>76</v>
      </c>
    </row>
    <row r="182" spans="1:11" x14ac:dyDescent="0.2">
      <c r="A182" s="31" t="s">
        <v>466</v>
      </c>
      <c r="B182" s="32">
        <v>46089</v>
      </c>
      <c r="C182" s="31" t="s">
        <v>295</v>
      </c>
      <c r="D182" s="31">
        <v>2024</v>
      </c>
      <c r="E182" s="31">
        <v>58</v>
      </c>
      <c r="F182" s="33" t="s">
        <v>78</v>
      </c>
      <c r="G182" s="31" t="s">
        <v>285</v>
      </c>
      <c r="H182" s="163">
        <v>1450</v>
      </c>
      <c r="I182" s="31" t="s">
        <v>76</v>
      </c>
      <c r="J182" s="31" t="s">
        <v>77</v>
      </c>
      <c r="K182" s="31" t="s">
        <v>76</v>
      </c>
    </row>
    <row r="183" spans="1:11" x14ac:dyDescent="0.2">
      <c r="A183" s="31" t="s">
        <v>467</v>
      </c>
      <c r="B183" s="32">
        <v>46142</v>
      </c>
      <c r="C183" s="31" t="s">
        <v>297</v>
      </c>
      <c r="D183" s="31">
        <v>2026</v>
      </c>
      <c r="E183" s="31">
        <v>31</v>
      </c>
      <c r="F183" s="33" t="s">
        <v>284</v>
      </c>
      <c r="G183" s="31" t="s">
        <v>276</v>
      </c>
      <c r="H183" s="163">
        <v>2500</v>
      </c>
      <c r="I183" s="31" t="s">
        <v>77</v>
      </c>
      <c r="J183" s="31" t="s">
        <v>76</v>
      </c>
      <c r="K183" s="31" t="s">
        <v>76</v>
      </c>
    </row>
    <row r="184" spans="1:11" x14ac:dyDescent="0.2">
      <c r="A184" s="31" t="s">
        <v>468</v>
      </c>
      <c r="B184" s="32">
        <v>46159</v>
      </c>
      <c r="C184" s="31" t="s">
        <v>274</v>
      </c>
      <c r="D184" s="31">
        <v>2026</v>
      </c>
      <c r="E184" s="31">
        <v>46</v>
      </c>
      <c r="F184" s="33" t="s">
        <v>275</v>
      </c>
      <c r="G184" s="31" t="s">
        <v>276</v>
      </c>
      <c r="H184" s="164">
        <v>1780</v>
      </c>
      <c r="I184" s="31" t="s">
        <v>76</v>
      </c>
      <c r="J184" s="31" t="s">
        <v>77</v>
      </c>
      <c r="K184" s="31" t="s">
        <v>76</v>
      </c>
    </row>
    <row r="185" spans="1:11" x14ac:dyDescent="0.2">
      <c r="A185" s="31" t="s">
        <v>469</v>
      </c>
      <c r="B185" s="32">
        <v>46206</v>
      </c>
      <c r="C185" s="31" t="s">
        <v>278</v>
      </c>
      <c r="D185" s="31">
        <v>2021</v>
      </c>
      <c r="E185" s="31">
        <v>56</v>
      </c>
      <c r="F185" s="33" t="s">
        <v>75</v>
      </c>
      <c r="G185" s="31" t="s">
        <v>279</v>
      </c>
      <c r="H185" s="163">
        <v>890</v>
      </c>
      <c r="I185" s="31" t="s">
        <v>76</v>
      </c>
      <c r="J185" s="31" t="s">
        <v>77</v>
      </c>
      <c r="K185" s="31" t="s">
        <v>77</v>
      </c>
    </row>
    <row r="186" spans="1:11" x14ac:dyDescent="0.2">
      <c r="A186" s="31" t="s">
        <v>470</v>
      </c>
      <c r="B186" s="32">
        <v>46247</v>
      </c>
      <c r="C186" s="31" t="s">
        <v>281</v>
      </c>
      <c r="D186" s="31">
        <v>2026</v>
      </c>
      <c r="E186" s="31">
        <v>27</v>
      </c>
      <c r="F186" s="33" t="s">
        <v>78</v>
      </c>
      <c r="G186" s="31" t="s">
        <v>276</v>
      </c>
      <c r="H186" s="164">
        <v>2750</v>
      </c>
      <c r="I186" s="31" t="s">
        <v>77</v>
      </c>
      <c r="J186" s="31" t="s">
        <v>76</v>
      </c>
      <c r="K186" s="31" t="s">
        <v>76</v>
      </c>
    </row>
    <row r="187" spans="1:11" x14ac:dyDescent="0.2">
      <c r="A187" s="31" t="s">
        <v>471</v>
      </c>
      <c r="B187" s="32">
        <v>46290</v>
      </c>
      <c r="C187" s="31" t="s">
        <v>283</v>
      </c>
      <c r="D187" s="31">
        <v>2025</v>
      </c>
      <c r="E187" s="31">
        <v>65</v>
      </c>
      <c r="F187" s="33" t="s">
        <v>284</v>
      </c>
      <c r="G187" s="31" t="s">
        <v>285</v>
      </c>
      <c r="H187" s="163">
        <v>1070</v>
      </c>
      <c r="I187" s="31" t="s">
        <v>76</v>
      </c>
      <c r="J187" s="31" t="s">
        <v>77</v>
      </c>
      <c r="K187" s="31" t="s">
        <v>76</v>
      </c>
    </row>
    <row r="188" spans="1:11" x14ac:dyDescent="0.2">
      <c r="A188" s="31" t="s">
        <v>472</v>
      </c>
      <c r="B188" s="32">
        <v>46306</v>
      </c>
      <c r="C188" s="31" t="s">
        <v>287</v>
      </c>
      <c r="D188" s="31">
        <v>2025</v>
      </c>
      <c r="E188" s="31">
        <v>48</v>
      </c>
      <c r="F188" s="33" t="s">
        <v>275</v>
      </c>
      <c r="G188" s="31" t="s">
        <v>276</v>
      </c>
      <c r="H188" s="164">
        <v>2250</v>
      </c>
      <c r="I188" s="31" t="s">
        <v>76</v>
      </c>
      <c r="J188" s="31" t="s">
        <v>77</v>
      </c>
      <c r="K188" s="31" t="s">
        <v>76</v>
      </c>
    </row>
    <row r="189" spans="1:11" x14ac:dyDescent="0.2">
      <c r="A189" s="31" t="s">
        <v>473</v>
      </c>
      <c r="B189" s="32">
        <v>45995</v>
      </c>
      <c r="C189" s="31" t="s">
        <v>289</v>
      </c>
      <c r="D189" s="31">
        <v>2020</v>
      </c>
      <c r="E189" s="31">
        <v>69</v>
      </c>
      <c r="F189" s="33" t="s">
        <v>75</v>
      </c>
      <c r="G189" s="31" t="s">
        <v>279</v>
      </c>
      <c r="H189" s="164">
        <v>800</v>
      </c>
      <c r="I189" s="31" t="s">
        <v>76</v>
      </c>
      <c r="J189" s="31" t="s">
        <v>77</v>
      </c>
      <c r="K189" s="31" t="s">
        <v>76</v>
      </c>
    </row>
    <row r="190" spans="1:11" x14ac:dyDescent="0.2">
      <c r="A190" s="31" t="s">
        <v>474</v>
      </c>
      <c r="B190" s="32">
        <v>46060</v>
      </c>
      <c r="C190" s="31" t="s">
        <v>291</v>
      </c>
      <c r="D190" s="31">
        <v>2026</v>
      </c>
      <c r="E190" s="31">
        <v>36</v>
      </c>
      <c r="F190" s="33" t="s">
        <v>284</v>
      </c>
      <c r="G190" s="31" t="s">
        <v>276</v>
      </c>
      <c r="H190" s="164">
        <v>2250</v>
      </c>
      <c r="I190" s="31" t="s">
        <v>77</v>
      </c>
      <c r="J190" s="31" t="s">
        <v>76</v>
      </c>
      <c r="K190" s="31" t="s">
        <v>76</v>
      </c>
    </row>
    <row r="191" spans="1:11" x14ac:dyDescent="0.2">
      <c r="A191" s="31" t="s">
        <v>475</v>
      </c>
      <c r="B191" s="32">
        <v>46101</v>
      </c>
      <c r="C191" s="31" t="s">
        <v>293</v>
      </c>
      <c r="D191" s="31">
        <v>2026</v>
      </c>
      <c r="E191" s="31">
        <v>59</v>
      </c>
      <c r="F191" s="33" t="s">
        <v>78</v>
      </c>
      <c r="G191" s="31" t="s">
        <v>276</v>
      </c>
      <c r="H191" s="164">
        <v>1900</v>
      </c>
      <c r="I191" s="31" t="s">
        <v>76</v>
      </c>
      <c r="J191" s="31" t="s">
        <v>77</v>
      </c>
      <c r="K191" s="31" t="s">
        <v>76</v>
      </c>
    </row>
    <row r="192" spans="1:11" x14ac:dyDescent="0.2">
      <c r="A192" s="31" t="s">
        <v>476</v>
      </c>
      <c r="B192" s="32">
        <v>46124</v>
      </c>
      <c r="C192" s="31" t="s">
        <v>295</v>
      </c>
      <c r="D192" s="31">
        <v>2023</v>
      </c>
      <c r="E192" s="31">
        <v>47</v>
      </c>
      <c r="F192" s="33" t="s">
        <v>275</v>
      </c>
      <c r="G192" s="31" t="s">
        <v>279</v>
      </c>
      <c r="H192" s="164">
        <v>960</v>
      </c>
      <c r="I192" s="31" t="s">
        <v>76</v>
      </c>
      <c r="J192" s="31" t="s">
        <v>77</v>
      </c>
      <c r="K192" s="31" t="s">
        <v>76</v>
      </c>
    </row>
    <row r="193" spans="1:11" x14ac:dyDescent="0.2">
      <c r="A193" s="31" t="s">
        <v>477</v>
      </c>
      <c r="B193" s="32">
        <v>46169</v>
      </c>
      <c r="C193" s="31" t="s">
        <v>297</v>
      </c>
      <c r="D193" s="31">
        <v>2026</v>
      </c>
      <c r="E193" s="31">
        <v>32</v>
      </c>
      <c r="F193" s="33" t="s">
        <v>75</v>
      </c>
      <c r="G193" s="31" t="s">
        <v>276</v>
      </c>
      <c r="H193" s="164">
        <v>2600</v>
      </c>
      <c r="I193" s="31" t="s">
        <v>77</v>
      </c>
      <c r="J193" s="31" t="s">
        <v>77</v>
      </c>
      <c r="K193" s="31" t="s">
        <v>77</v>
      </c>
    </row>
    <row r="194" spans="1:11" x14ac:dyDescent="0.2">
      <c r="A194" s="31" t="s">
        <v>478</v>
      </c>
      <c r="B194" s="32">
        <v>46192</v>
      </c>
      <c r="C194" s="31" t="s">
        <v>274</v>
      </c>
      <c r="D194" s="31">
        <v>2021</v>
      </c>
      <c r="E194" s="31">
        <v>75</v>
      </c>
      <c r="F194" s="33" t="s">
        <v>78</v>
      </c>
      <c r="G194" s="31" t="s">
        <v>279</v>
      </c>
      <c r="H194" s="164">
        <v>700</v>
      </c>
      <c r="I194" s="31" t="s">
        <v>76</v>
      </c>
      <c r="J194" s="31" t="s">
        <v>77</v>
      </c>
      <c r="K194" s="31" t="s">
        <v>76</v>
      </c>
    </row>
    <row r="195" spans="1:11" x14ac:dyDescent="0.2">
      <c r="A195" s="31" t="s">
        <v>479</v>
      </c>
      <c r="B195" s="32">
        <v>46207</v>
      </c>
      <c r="C195" s="31" t="s">
        <v>278</v>
      </c>
      <c r="D195" s="31">
        <v>2026</v>
      </c>
      <c r="E195" s="31">
        <v>38</v>
      </c>
      <c r="F195" s="33" t="s">
        <v>284</v>
      </c>
      <c r="G195" s="31" t="s">
        <v>276</v>
      </c>
      <c r="H195" s="163">
        <v>1780</v>
      </c>
      <c r="I195" s="31" t="s">
        <v>76</v>
      </c>
      <c r="J195" s="31" t="s">
        <v>77</v>
      </c>
      <c r="K195" s="31" t="s">
        <v>76</v>
      </c>
    </row>
    <row r="196" spans="1:11" x14ac:dyDescent="0.2">
      <c r="A196" s="31" t="s">
        <v>480</v>
      </c>
      <c r="B196" s="32">
        <v>46250</v>
      </c>
      <c r="C196" s="31" t="s">
        <v>281</v>
      </c>
      <c r="D196" s="31">
        <v>2026</v>
      </c>
      <c r="E196" s="31">
        <v>50</v>
      </c>
      <c r="F196" s="33" t="s">
        <v>275</v>
      </c>
      <c r="G196" s="31" t="s">
        <v>285</v>
      </c>
      <c r="H196" s="164">
        <v>1330</v>
      </c>
      <c r="I196" s="31" t="s">
        <v>77</v>
      </c>
      <c r="J196" s="31" t="s">
        <v>77</v>
      </c>
      <c r="K196" s="31" t="s">
        <v>76</v>
      </c>
    </row>
    <row r="197" spans="1:11" x14ac:dyDescent="0.2">
      <c r="A197" s="31" t="s">
        <v>481</v>
      </c>
      <c r="B197" s="32">
        <v>46295</v>
      </c>
      <c r="C197" s="31" t="s">
        <v>283</v>
      </c>
      <c r="D197" s="31">
        <v>2026</v>
      </c>
      <c r="E197" s="31">
        <v>25</v>
      </c>
      <c r="F197" s="33" t="s">
        <v>75</v>
      </c>
      <c r="G197" s="31" t="s">
        <v>276</v>
      </c>
      <c r="H197" s="164">
        <v>3000</v>
      </c>
      <c r="I197" s="31" t="s">
        <v>76</v>
      </c>
      <c r="J197" s="31" t="s">
        <v>76</v>
      </c>
      <c r="K197" s="31" t="s">
        <v>77</v>
      </c>
    </row>
    <row r="198" spans="1:11" x14ac:dyDescent="0.2">
      <c r="A198" s="31" t="s">
        <v>482</v>
      </c>
      <c r="B198" s="32">
        <v>46309</v>
      </c>
      <c r="C198" s="31" t="s">
        <v>287</v>
      </c>
      <c r="D198" s="31">
        <v>2022</v>
      </c>
      <c r="E198" s="31">
        <v>66</v>
      </c>
      <c r="F198" s="33" t="s">
        <v>78</v>
      </c>
      <c r="G198" s="31" t="s">
        <v>279</v>
      </c>
      <c r="H198" s="163">
        <v>1140</v>
      </c>
      <c r="I198" s="31" t="s">
        <v>76</v>
      </c>
      <c r="J198" s="31" t="s">
        <v>77</v>
      </c>
      <c r="K198" s="31" t="s">
        <v>76</v>
      </c>
    </row>
    <row r="199" spans="1:11" x14ac:dyDescent="0.2">
      <c r="A199" s="31" t="s">
        <v>483</v>
      </c>
      <c r="B199" s="32">
        <v>45989</v>
      </c>
      <c r="C199" s="31" t="s">
        <v>289</v>
      </c>
      <c r="D199" s="31">
        <v>2026</v>
      </c>
      <c r="E199" s="31">
        <v>37</v>
      </c>
      <c r="F199" s="33" t="s">
        <v>284</v>
      </c>
      <c r="G199" s="31" t="s">
        <v>276</v>
      </c>
      <c r="H199" s="163">
        <v>2150</v>
      </c>
      <c r="I199" s="31" t="s">
        <v>76</v>
      </c>
      <c r="J199" s="31" t="s">
        <v>77</v>
      </c>
      <c r="K199" s="31" t="s">
        <v>76</v>
      </c>
    </row>
    <row r="200" spans="1:11" x14ac:dyDescent="0.2">
      <c r="A200" s="31" t="s">
        <v>484</v>
      </c>
      <c r="B200" s="32">
        <v>45998</v>
      </c>
      <c r="C200" s="31" t="s">
        <v>291</v>
      </c>
      <c r="D200" s="31">
        <v>2023</v>
      </c>
      <c r="E200" s="31">
        <v>81</v>
      </c>
      <c r="F200" s="33" t="s">
        <v>275</v>
      </c>
      <c r="G200" s="31" t="s">
        <v>279</v>
      </c>
      <c r="H200" s="164">
        <v>800</v>
      </c>
      <c r="I200" s="31" t="s">
        <v>76</v>
      </c>
      <c r="J200" s="31" t="s">
        <v>77</v>
      </c>
      <c r="K200" s="31" t="s">
        <v>76</v>
      </c>
    </row>
    <row r="201" spans="1:11" x14ac:dyDescent="0.2">
      <c r="A201" s="31" t="s">
        <v>485</v>
      </c>
      <c r="B201" s="32">
        <v>46073</v>
      </c>
      <c r="C201" s="31" t="s">
        <v>293</v>
      </c>
      <c r="D201" s="31">
        <v>2026</v>
      </c>
      <c r="E201" s="31">
        <v>41</v>
      </c>
      <c r="F201" s="33" t="s">
        <v>75</v>
      </c>
      <c r="G201" s="31" t="s">
        <v>276</v>
      </c>
      <c r="H201" s="163">
        <v>2050</v>
      </c>
      <c r="I201" s="31" t="s">
        <v>77</v>
      </c>
      <c r="J201" s="31" t="s">
        <v>77</v>
      </c>
      <c r="K201" s="31" t="s">
        <v>76</v>
      </c>
    </row>
    <row r="202" spans="1:11" x14ac:dyDescent="0.2">
      <c r="A202" s="31" t="s">
        <v>486</v>
      </c>
      <c r="B202" s="32">
        <v>46086</v>
      </c>
      <c r="C202" s="31" t="s">
        <v>295</v>
      </c>
      <c r="D202" s="31">
        <v>2025</v>
      </c>
      <c r="E202" s="31">
        <v>60</v>
      </c>
      <c r="F202" s="33" t="s">
        <v>78</v>
      </c>
      <c r="G202" s="31" t="s">
        <v>285</v>
      </c>
      <c r="H202" s="164">
        <v>1500</v>
      </c>
      <c r="I202" s="31" t="s">
        <v>76</v>
      </c>
      <c r="J202" s="31" t="s">
        <v>77</v>
      </c>
      <c r="K202" s="31" t="s">
        <v>76</v>
      </c>
    </row>
    <row r="203" spans="1:11" x14ac:dyDescent="0.2">
      <c r="A203" s="31" t="s">
        <v>487</v>
      </c>
      <c r="B203" s="32">
        <v>46135</v>
      </c>
      <c r="C203" s="31" t="s">
        <v>297</v>
      </c>
      <c r="D203" s="31">
        <v>2026</v>
      </c>
      <c r="E203" s="31">
        <v>33</v>
      </c>
      <c r="F203" s="33" t="s">
        <v>284</v>
      </c>
      <c r="G203" s="31" t="s">
        <v>276</v>
      </c>
      <c r="H203" s="164">
        <v>2550</v>
      </c>
      <c r="I203" s="31" t="s">
        <v>77</v>
      </c>
      <c r="J203" s="31" t="s">
        <v>76</v>
      </c>
      <c r="K203" s="31" t="s">
        <v>76</v>
      </c>
    </row>
    <row r="204" spans="1:11" x14ac:dyDescent="0.2">
      <c r="A204" s="31" t="s">
        <v>488</v>
      </c>
      <c r="B204" s="32">
        <v>46283</v>
      </c>
      <c r="C204" s="31" t="s">
        <v>274</v>
      </c>
      <c r="D204" s="31">
        <v>2024</v>
      </c>
      <c r="E204" s="31">
        <v>38</v>
      </c>
      <c r="F204" s="33" t="s">
        <v>275</v>
      </c>
      <c r="G204" s="31" t="s">
        <v>276</v>
      </c>
      <c r="H204" s="164">
        <v>1630</v>
      </c>
      <c r="I204" s="31" t="s">
        <v>76</v>
      </c>
      <c r="J204" s="31" t="s">
        <v>77</v>
      </c>
      <c r="K204" s="31" t="s">
        <v>76</v>
      </c>
    </row>
    <row r="205" spans="1:11" x14ac:dyDescent="0.2">
      <c r="A205" s="31" t="s">
        <v>489</v>
      </c>
      <c r="B205" s="32">
        <v>46115</v>
      </c>
      <c r="C205" s="31" t="s">
        <v>278</v>
      </c>
      <c r="D205" s="31">
        <v>2021</v>
      </c>
      <c r="E205" s="31">
        <v>54</v>
      </c>
      <c r="F205" s="33" t="s">
        <v>75</v>
      </c>
      <c r="G205" s="31" t="s">
        <v>279</v>
      </c>
      <c r="H205" s="164">
        <v>910</v>
      </c>
      <c r="I205" s="31" t="s">
        <v>77</v>
      </c>
      <c r="J205" s="31" t="s">
        <v>77</v>
      </c>
      <c r="K205" s="31" t="s">
        <v>76</v>
      </c>
    </row>
    <row r="206" spans="1:11" x14ac:dyDescent="0.2">
      <c r="A206" s="31" t="s">
        <v>490</v>
      </c>
      <c r="B206" s="32">
        <v>45981</v>
      </c>
      <c r="C206" s="31" t="s">
        <v>281</v>
      </c>
      <c r="D206" s="31">
        <v>2026</v>
      </c>
      <c r="E206" s="31">
        <v>26</v>
      </c>
      <c r="F206" s="33" t="s">
        <v>78</v>
      </c>
      <c r="G206" s="31" t="s">
        <v>276</v>
      </c>
      <c r="H206" s="164">
        <v>2750</v>
      </c>
      <c r="I206" s="31" t="s">
        <v>76</v>
      </c>
      <c r="J206" s="31" t="s">
        <v>76</v>
      </c>
      <c r="K206" s="31" t="s">
        <v>76</v>
      </c>
    </row>
    <row r="207" spans="1:11" x14ac:dyDescent="0.2">
      <c r="A207" s="31" t="s">
        <v>491</v>
      </c>
      <c r="B207" s="32">
        <v>46187</v>
      </c>
      <c r="C207" s="31" t="s">
        <v>283</v>
      </c>
      <c r="D207" s="31">
        <v>2024</v>
      </c>
      <c r="E207" s="31">
        <v>67</v>
      </c>
      <c r="F207" s="33" t="s">
        <v>284</v>
      </c>
      <c r="G207" s="31" t="s">
        <v>285</v>
      </c>
      <c r="H207" s="164">
        <v>1060</v>
      </c>
      <c r="I207" s="31" t="s">
        <v>76</v>
      </c>
      <c r="J207" s="31" t="s">
        <v>77</v>
      </c>
      <c r="K207" s="31" t="s">
        <v>76</v>
      </c>
    </row>
    <row r="208" spans="1:11" x14ac:dyDescent="0.2">
      <c r="A208" s="31" t="s">
        <v>492</v>
      </c>
      <c r="B208" s="32">
        <v>46225</v>
      </c>
      <c r="C208" s="31" t="s">
        <v>287</v>
      </c>
      <c r="D208" s="31">
        <v>2025</v>
      </c>
      <c r="E208" s="31">
        <v>49</v>
      </c>
      <c r="F208" s="33" t="s">
        <v>275</v>
      </c>
      <c r="G208" s="31" t="s">
        <v>276</v>
      </c>
      <c r="H208" s="164">
        <v>2350</v>
      </c>
      <c r="I208" s="31" t="s">
        <v>76</v>
      </c>
      <c r="J208" s="31" t="s">
        <v>77</v>
      </c>
      <c r="K208" s="31" t="s">
        <v>77</v>
      </c>
    </row>
    <row r="209" spans="1:11" x14ac:dyDescent="0.2">
      <c r="A209" s="31" t="s">
        <v>493</v>
      </c>
      <c r="B209" s="32">
        <v>46028</v>
      </c>
      <c r="C209" s="31" t="s">
        <v>289</v>
      </c>
      <c r="D209" s="31">
        <v>2019</v>
      </c>
      <c r="E209" s="31">
        <v>70</v>
      </c>
      <c r="F209" s="33" t="s">
        <v>75</v>
      </c>
      <c r="G209" s="31" t="s">
        <v>279</v>
      </c>
      <c r="H209" s="163">
        <v>790</v>
      </c>
      <c r="I209" s="31" t="s">
        <v>76</v>
      </c>
      <c r="J209" s="31" t="s">
        <v>77</v>
      </c>
      <c r="K209" s="31" t="s">
        <v>76</v>
      </c>
    </row>
    <row r="210" spans="1:11" x14ac:dyDescent="0.2">
      <c r="A210" s="31" t="s">
        <v>494</v>
      </c>
      <c r="B210" s="32">
        <v>46288</v>
      </c>
      <c r="C210" s="31" t="s">
        <v>291</v>
      </c>
      <c r="D210" s="31">
        <v>2026</v>
      </c>
      <c r="E210" s="31">
        <v>34</v>
      </c>
      <c r="F210" s="33" t="s">
        <v>284</v>
      </c>
      <c r="G210" s="31" t="s">
        <v>276</v>
      </c>
      <c r="H210" s="163">
        <v>2200</v>
      </c>
      <c r="I210" s="31" t="s">
        <v>77</v>
      </c>
      <c r="J210" s="31" t="s">
        <v>76</v>
      </c>
      <c r="K210" s="31" t="s">
        <v>76</v>
      </c>
    </row>
    <row r="211" spans="1:11" x14ac:dyDescent="0.2">
      <c r="A211" s="31" t="s">
        <v>495</v>
      </c>
      <c r="B211" s="32">
        <v>46307</v>
      </c>
      <c r="C211" s="31" t="s">
        <v>293</v>
      </c>
      <c r="D211" s="31">
        <v>2026</v>
      </c>
      <c r="E211" s="31">
        <v>61</v>
      </c>
      <c r="F211" s="33" t="s">
        <v>78</v>
      </c>
      <c r="G211" s="31" t="s">
        <v>276</v>
      </c>
      <c r="H211" s="164">
        <v>1950</v>
      </c>
      <c r="I211" s="31" t="s">
        <v>76</v>
      </c>
      <c r="J211" s="31" t="s">
        <v>77</v>
      </c>
      <c r="K211" s="31" t="s">
        <v>76</v>
      </c>
    </row>
    <row r="212" spans="1:11" x14ac:dyDescent="0.2">
      <c r="A212" s="31" t="s">
        <v>496</v>
      </c>
      <c r="B212" s="32">
        <v>46078</v>
      </c>
      <c r="C212" s="31" t="s">
        <v>295</v>
      </c>
      <c r="D212" s="31">
        <v>2024</v>
      </c>
      <c r="E212" s="31">
        <v>45</v>
      </c>
      <c r="F212" s="33" t="s">
        <v>275</v>
      </c>
      <c r="G212" s="31" t="s">
        <v>279</v>
      </c>
      <c r="H212" s="164">
        <v>1020</v>
      </c>
      <c r="I212" s="31" t="s">
        <v>77</v>
      </c>
      <c r="J212" s="31" t="s">
        <v>77</v>
      </c>
      <c r="K212" s="31" t="s">
        <v>76</v>
      </c>
    </row>
    <row r="213" spans="1:11" x14ac:dyDescent="0.2">
      <c r="A213" s="31" t="s">
        <v>497</v>
      </c>
      <c r="B213" s="32">
        <v>46151</v>
      </c>
      <c r="C213" s="31" t="s">
        <v>297</v>
      </c>
      <c r="D213" s="31">
        <v>2026</v>
      </c>
      <c r="E213" s="31">
        <v>30</v>
      </c>
      <c r="F213" s="33" t="s">
        <v>75</v>
      </c>
      <c r="G213" s="31" t="s">
        <v>276</v>
      </c>
      <c r="H213" s="164">
        <v>2600</v>
      </c>
      <c r="I213" s="31" t="s">
        <v>76</v>
      </c>
      <c r="J213" s="31" t="s">
        <v>77</v>
      </c>
      <c r="K213" s="31" t="s">
        <v>76</v>
      </c>
    </row>
    <row r="214" spans="1:11" x14ac:dyDescent="0.2">
      <c r="A214" s="31" t="s">
        <v>498</v>
      </c>
      <c r="B214" s="32">
        <v>46043</v>
      </c>
      <c r="C214" s="31" t="s">
        <v>274</v>
      </c>
      <c r="D214" s="31">
        <v>2020</v>
      </c>
      <c r="E214" s="31">
        <v>76</v>
      </c>
      <c r="F214" s="33" t="s">
        <v>78</v>
      </c>
      <c r="G214" s="31" t="s">
        <v>279</v>
      </c>
      <c r="H214" s="164">
        <v>670</v>
      </c>
      <c r="I214" s="31" t="s">
        <v>76</v>
      </c>
      <c r="J214" s="31" t="s">
        <v>77</v>
      </c>
      <c r="K214" s="31" t="s">
        <v>76</v>
      </c>
    </row>
    <row r="215" spans="1:11" x14ac:dyDescent="0.2">
      <c r="A215" s="31" t="s">
        <v>499</v>
      </c>
      <c r="B215" s="32">
        <v>46235</v>
      </c>
      <c r="C215" s="31" t="s">
        <v>278</v>
      </c>
      <c r="D215" s="31">
        <v>2026</v>
      </c>
      <c r="E215" s="31">
        <v>37</v>
      </c>
      <c r="F215" s="33" t="s">
        <v>284</v>
      </c>
      <c r="G215" s="31" t="s">
        <v>276</v>
      </c>
      <c r="H215" s="163">
        <v>1830</v>
      </c>
      <c r="I215" s="31" t="s">
        <v>76</v>
      </c>
      <c r="J215" s="31" t="s">
        <v>77</v>
      </c>
      <c r="K215" s="31" t="s">
        <v>76</v>
      </c>
    </row>
    <row r="216" spans="1:11" x14ac:dyDescent="0.2">
      <c r="A216" s="31" t="s">
        <v>500</v>
      </c>
      <c r="B216" s="32">
        <v>46284</v>
      </c>
      <c r="C216" s="31" t="s">
        <v>281</v>
      </c>
      <c r="D216" s="31">
        <v>2026</v>
      </c>
      <c r="E216" s="31">
        <v>51</v>
      </c>
      <c r="F216" s="33" t="s">
        <v>275</v>
      </c>
      <c r="G216" s="31" t="s">
        <v>285</v>
      </c>
      <c r="H216" s="164">
        <v>1400</v>
      </c>
      <c r="I216" s="31" t="s">
        <v>77</v>
      </c>
      <c r="J216" s="31" t="s">
        <v>77</v>
      </c>
      <c r="K216" s="31" t="s">
        <v>76</v>
      </c>
    </row>
    <row r="217" spans="1:11" x14ac:dyDescent="0.2">
      <c r="A217" s="31" t="s">
        <v>501</v>
      </c>
      <c r="B217" s="32">
        <v>46317</v>
      </c>
      <c r="C217" s="31" t="s">
        <v>283</v>
      </c>
      <c r="D217" s="31">
        <v>2026</v>
      </c>
      <c r="E217" s="31">
        <v>23</v>
      </c>
      <c r="F217" s="33" t="s">
        <v>75</v>
      </c>
      <c r="G217" s="31" t="s">
        <v>276</v>
      </c>
      <c r="H217" s="164">
        <v>3050</v>
      </c>
      <c r="I217" s="31" t="s">
        <v>76</v>
      </c>
      <c r="J217" s="31" t="s">
        <v>76</v>
      </c>
      <c r="K217" s="31" t="s">
        <v>77</v>
      </c>
    </row>
    <row r="218" spans="1:11" x14ac:dyDescent="0.2">
      <c r="A218" s="31" t="s">
        <v>502</v>
      </c>
      <c r="B218" s="32">
        <v>45972</v>
      </c>
      <c r="C218" s="31" t="s">
        <v>287</v>
      </c>
      <c r="D218" s="31">
        <v>2020</v>
      </c>
      <c r="E218" s="31">
        <v>68</v>
      </c>
      <c r="F218" s="33" t="s">
        <v>78</v>
      </c>
      <c r="G218" s="31" t="s">
        <v>279</v>
      </c>
      <c r="H218" s="163">
        <v>1180</v>
      </c>
      <c r="I218" s="31" t="s">
        <v>76</v>
      </c>
      <c r="J218" s="31" t="s">
        <v>77</v>
      </c>
      <c r="K218" s="31" t="s">
        <v>76</v>
      </c>
    </row>
    <row r="219" spans="1:11" x14ac:dyDescent="0.2">
      <c r="A219" s="31" t="s">
        <v>503</v>
      </c>
      <c r="B219" s="32">
        <v>46200</v>
      </c>
      <c r="C219" s="31" t="s">
        <v>289</v>
      </c>
      <c r="D219" s="31">
        <v>2026</v>
      </c>
      <c r="E219" s="31">
        <v>39</v>
      </c>
      <c r="F219" s="33" t="s">
        <v>284</v>
      </c>
      <c r="G219" s="31" t="s">
        <v>276</v>
      </c>
      <c r="H219" s="163">
        <v>2250</v>
      </c>
      <c r="I219" s="31" t="s">
        <v>76</v>
      </c>
      <c r="J219" s="31" t="s">
        <v>77</v>
      </c>
      <c r="K219" s="31" t="s">
        <v>76</v>
      </c>
    </row>
    <row r="220" spans="1:11" x14ac:dyDescent="0.2">
      <c r="A220" s="31" t="s">
        <v>504</v>
      </c>
      <c r="B220" s="32">
        <v>46217</v>
      </c>
      <c r="C220" s="31" t="s">
        <v>291</v>
      </c>
      <c r="D220" s="31">
        <v>2021</v>
      </c>
      <c r="E220" s="31">
        <v>82</v>
      </c>
      <c r="F220" s="33" t="s">
        <v>275</v>
      </c>
      <c r="G220" s="31" t="s">
        <v>279</v>
      </c>
      <c r="H220" s="163">
        <v>780</v>
      </c>
      <c r="I220" s="31" t="s">
        <v>76</v>
      </c>
      <c r="J220" s="31" t="s">
        <v>77</v>
      </c>
      <c r="K220" s="31" t="s">
        <v>76</v>
      </c>
    </row>
    <row r="221" spans="1:11" x14ac:dyDescent="0.2">
      <c r="A221" s="31" t="s">
        <v>505</v>
      </c>
      <c r="B221" s="32">
        <v>46237</v>
      </c>
      <c r="C221" s="31" t="s">
        <v>293</v>
      </c>
      <c r="D221" s="31">
        <v>2026</v>
      </c>
      <c r="E221" s="31">
        <v>42</v>
      </c>
      <c r="F221" s="33" t="s">
        <v>75</v>
      </c>
      <c r="G221" s="31" t="s">
        <v>276</v>
      </c>
      <c r="H221" s="163">
        <v>2100</v>
      </c>
      <c r="I221" s="31" t="s">
        <v>77</v>
      </c>
      <c r="J221" s="31" t="s">
        <v>77</v>
      </c>
      <c r="K221" s="31" t="s">
        <v>76</v>
      </c>
    </row>
    <row r="222" spans="1:11" x14ac:dyDescent="0.2">
      <c r="A222" s="31" t="s">
        <v>506</v>
      </c>
      <c r="B222" s="32">
        <v>46281</v>
      </c>
      <c r="C222" s="31" t="s">
        <v>295</v>
      </c>
      <c r="D222" s="31">
        <v>2026</v>
      </c>
      <c r="E222" s="31">
        <v>62</v>
      </c>
      <c r="F222" s="33" t="s">
        <v>78</v>
      </c>
      <c r="G222" s="31" t="s">
        <v>285</v>
      </c>
      <c r="H222" s="164">
        <v>1600</v>
      </c>
      <c r="I222" s="31" t="s">
        <v>76</v>
      </c>
      <c r="J222" s="31" t="s">
        <v>77</v>
      </c>
      <c r="K222" s="31" t="s">
        <v>76</v>
      </c>
    </row>
    <row r="223" spans="1:11" x14ac:dyDescent="0.2">
      <c r="A223" s="31" t="s">
        <v>507</v>
      </c>
      <c r="B223" s="32">
        <v>46324</v>
      </c>
      <c r="C223" s="31" t="s">
        <v>297</v>
      </c>
      <c r="D223" s="31">
        <v>2026</v>
      </c>
      <c r="E223" s="31">
        <v>34</v>
      </c>
      <c r="F223" s="33" t="s">
        <v>284</v>
      </c>
      <c r="G223" s="31" t="s">
        <v>276</v>
      </c>
      <c r="H223" s="164">
        <v>2650</v>
      </c>
      <c r="I223" s="31" t="s">
        <v>77</v>
      </c>
      <c r="J223" s="31" t="s">
        <v>76</v>
      </c>
      <c r="K223" s="31" t="s">
        <v>76</v>
      </c>
    </row>
    <row r="224" spans="1:11" x14ac:dyDescent="0.2">
      <c r="A224" s="31" t="s">
        <v>508</v>
      </c>
      <c r="B224" s="32">
        <v>46344</v>
      </c>
      <c r="C224" s="31" t="s">
        <v>274</v>
      </c>
      <c r="D224" s="31">
        <v>2025</v>
      </c>
      <c r="E224" s="31">
        <v>48</v>
      </c>
      <c r="F224" s="33" t="s">
        <v>275</v>
      </c>
      <c r="G224" s="31" t="s">
        <v>276</v>
      </c>
      <c r="H224" s="164">
        <v>1850</v>
      </c>
      <c r="I224" s="31" t="s">
        <v>76</v>
      </c>
      <c r="J224" s="31" t="s">
        <v>77</v>
      </c>
      <c r="K224" s="31" t="s">
        <v>76</v>
      </c>
    </row>
    <row r="225" spans="1:11" x14ac:dyDescent="0.2">
      <c r="A225" s="31" t="s">
        <v>509</v>
      </c>
      <c r="B225" s="32">
        <v>45998</v>
      </c>
      <c r="C225" s="31" t="s">
        <v>278</v>
      </c>
      <c r="D225" s="31">
        <v>2022</v>
      </c>
      <c r="E225" s="31">
        <v>57</v>
      </c>
      <c r="F225" s="33" t="s">
        <v>75</v>
      </c>
      <c r="G225" s="31" t="s">
        <v>279</v>
      </c>
      <c r="H225" s="164">
        <v>930</v>
      </c>
      <c r="I225" s="31" t="s">
        <v>76</v>
      </c>
      <c r="J225" s="31" t="s">
        <v>77</v>
      </c>
      <c r="K225" s="31" t="s">
        <v>77</v>
      </c>
    </row>
    <row r="226" spans="1:11" x14ac:dyDescent="0.2">
      <c r="A226" s="31" t="s">
        <v>510</v>
      </c>
      <c r="B226" s="32">
        <v>46046</v>
      </c>
      <c r="C226" s="31" t="s">
        <v>281</v>
      </c>
      <c r="D226" s="31">
        <v>2026</v>
      </c>
      <c r="E226" s="31">
        <v>27</v>
      </c>
      <c r="F226" s="33" t="s">
        <v>78</v>
      </c>
      <c r="G226" s="31" t="s">
        <v>276</v>
      </c>
      <c r="H226" s="164">
        <v>2800</v>
      </c>
      <c r="I226" s="31" t="s">
        <v>77</v>
      </c>
      <c r="J226" s="31" t="s">
        <v>76</v>
      </c>
      <c r="K226" s="31" t="s">
        <v>76</v>
      </c>
    </row>
    <row r="227" spans="1:11" x14ac:dyDescent="0.2">
      <c r="A227" s="31" t="s">
        <v>511</v>
      </c>
      <c r="B227" s="32">
        <v>46072</v>
      </c>
      <c r="C227" s="31" t="s">
        <v>283</v>
      </c>
      <c r="D227" s="31">
        <v>2025</v>
      </c>
      <c r="E227" s="31">
        <v>69</v>
      </c>
      <c r="F227" s="33" t="s">
        <v>284</v>
      </c>
      <c r="G227" s="31" t="s">
        <v>285</v>
      </c>
      <c r="H227" s="163">
        <v>1090</v>
      </c>
      <c r="I227" s="31" t="s">
        <v>76</v>
      </c>
      <c r="J227" s="31" t="s">
        <v>77</v>
      </c>
      <c r="K227" s="31" t="s">
        <v>76</v>
      </c>
    </row>
    <row r="228" spans="1:11" x14ac:dyDescent="0.2">
      <c r="A228" s="31" t="s">
        <v>512</v>
      </c>
      <c r="B228" s="32">
        <v>46112</v>
      </c>
      <c r="C228" s="31" t="s">
        <v>287</v>
      </c>
      <c r="D228" s="31">
        <v>2025</v>
      </c>
      <c r="E228" s="31">
        <v>50</v>
      </c>
      <c r="F228" s="33" t="s">
        <v>275</v>
      </c>
      <c r="G228" s="31" t="s">
        <v>276</v>
      </c>
      <c r="H228" s="164">
        <v>2400</v>
      </c>
      <c r="I228" s="31" t="s">
        <v>76</v>
      </c>
      <c r="J228" s="31" t="s">
        <v>77</v>
      </c>
      <c r="K228" s="31" t="s">
        <v>76</v>
      </c>
    </row>
    <row r="229" spans="1:11" x14ac:dyDescent="0.2">
      <c r="A229" s="31" t="s">
        <v>513</v>
      </c>
      <c r="B229" s="32">
        <v>46135</v>
      </c>
      <c r="C229" s="31" t="s">
        <v>289</v>
      </c>
      <c r="D229" s="31">
        <v>2020</v>
      </c>
      <c r="E229" s="31">
        <v>71</v>
      </c>
      <c r="F229" s="33" t="s">
        <v>75</v>
      </c>
      <c r="G229" s="31" t="s">
        <v>279</v>
      </c>
      <c r="H229" s="164">
        <v>810</v>
      </c>
      <c r="I229" s="31" t="s">
        <v>76</v>
      </c>
      <c r="J229" s="31" t="s">
        <v>77</v>
      </c>
      <c r="K229" s="31" t="s">
        <v>76</v>
      </c>
    </row>
    <row r="230" spans="1:11" x14ac:dyDescent="0.2">
      <c r="A230" s="31" t="s">
        <v>514</v>
      </c>
      <c r="B230" s="32">
        <v>46144</v>
      </c>
      <c r="C230" s="31" t="s">
        <v>291</v>
      </c>
      <c r="D230" s="31">
        <v>2026</v>
      </c>
      <c r="E230" s="31">
        <v>35</v>
      </c>
      <c r="F230" s="33" t="s">
        <v>284</v>
      </c>
      <c r="G230" s="31" t="s">
        <v>276</v>
      </c>
      <c r="H230" s="163">
        <v>2300</v>
      </c>
      <c r="I230" s="31" t="s">
        <v>77</v>
      </c>
      <c r="J230" s="31" t="s">
        <v>76</v>
      </c>
      <c r="K230" s="31" t="s">
        <v>76</v>
      </c>
    </row>
    <row r="231" spans="1:11" x14ac:dyDescent="0.2">
      <c r="A231" s="31" t="s">
        <v>515</v>
      </c>
      <c r="B231" s="32">
        <v>46191</v>
      </c>
      <c r="C231" s="31" t="s">
        <v>293</v>
      </c>
      <c r="D231" s="31">
        <v>2026</v>
      </c>
      <c r="E231" s="31">
        <v>63</v>
      </c>
      <c r="F231" s="33" t="s">
        <v>78</v>
      </c>
      <c r="G231" s="31" t="s">
        <v>276</v>
      </c>
      <c r="H231" s="164">
        <v>2000</v>
      </c>
      <c r="I231" s="31" t="s">
        <v>76</v>
      </c>
      <c r="J231" s="31" t="s">
        <v>77</v>
      </c>
      <c r="K231" s="31" t="s">
        <v>76</v>
      </c>
    </row>
    <row r="232" spans="1:11" x14ac:dyDescent="0.2">
      <c r="A232" s="31" t="s">
        <v>516</v>
      </c>
      <c r="B232" s="32">
        <v>46234</v>
      </c>
      <c r="C232" s="31" t="s">
        <v>295</v>
      </c>
      <c r="D232" s="31">
        <v>2025</v>
      </c>
      <c r="E232" s="31">
        <v>46</v>
      </c>
      <c r="F232" s="33" t="s">
        <v>275</v>
      </c>
      <c r="G232" s="31" t="s">
        <v>279</v>
      </c>
      <c r="H232" s="164">
        <v>1050</v>
      </c>
      <c r="I232" s="31" t="s">
        <v>76</v>
      </c>
      <c r="J232" s="31" t="s">
        <v>77</v>
      </c>
      <c r="K232" s="31" t="s">
        <v>76</v>
      </c>
    </row>
    <row r="233" spans="1:11" x14ac:dyDescent="0.2">
      <c r="A233" s="31" t="s">
        <v>517</v>
      </c>
      <c r="B233" s="32">
        <v>46243</v>
      </c>
      <c r="C233" s="31" t="s">
        <v>297</v>
      </c>
      <c r="D233" s="31">
        <v>2026</v>
      </c>
      <c r="E233" s="31">
        <v>31</v>
      </c>
      <c r="F233" s="33" t="s">
        <v>75</v>
      </c>
      <c r="G233" s="31" t="s">
        <v>276</v>
      </c>
      <c r="H233" s="164">
        <v>2700</v>
      </c>
      <c r="I233" s="31" t="s">
        <v>77</v>
      </c>
      <c r="J233" s="31" t="s">
        <v>77</v>
      </c>
      <c r="K233" s="31" t="s">
        <v>77</v>
      </c>
    </row>
    <row r="234" spans="1:11" x14ac:dyDescent="0.2">
      <c r="A234" s="31" t="s">
        <v>518</v>
      </c>
      <c r="B234" s="32">
        <v>46286</v>
      </c>
      <c r="C234" s="31" t="s">
        <v>274</v>
      </c>
      <c r="D234" s="31">
        <v>2021</v>
      </c>
      <c r="E234" s="31">
        <v>77</v>
      </c>
      <c r="F234" s="33" t="s">
        <v>78</v>
      </c>
      <c r="G234" s="31" t="s">
        <v>279</v>
      </c>
      <c r="H234" s="164">
        <v>700</v>
      </c>
      <c r="I234" s="31" t="s">
        <v>76</v>
      </c>
      <c r="J234" s="31" t="s">
        <v>77</v>
      </c>
      <c r="K234" s="31" t="s">
        <v>76</v>
      </c>
    </row>
    <row r="235" spans="1:11" x14ac:dyDescent="0.2">
      <c r="A235" s="31" t="s">
        <v>519</v>
      </c>
      <c r="B235" s="32">
        <v>46297</v>
      </c>
      <c r="C235" s="31" t="s">
        <v>278</v>
      </c>
      <c r="D235" s="31">
        <v>2026</v>
      </c>
      <c r="E235" s="31">
        <v>38</v>
      </c>
      <c r="F235" s="33" t="s">
        <v>284</v>
      </c>
      <c r="G235" s="31" t="s">
        <v>276</v>
      </c>
      <c r="H235" s="164">
        <v>1880</v>
      </c>
      <c r="I235" s="31" t="s">
        <v>76</v>
      </c>
      <c r="J235" s="31" t="s">
        <v>77</v>
      </c>
      <c r="K235" s="31" t="s">
        <v>76</v>
      </c>
    </row>
    <row r="236" spans="1:11" x14ac:dyDescent="0.2">
      <c r="A236" s="31" t="s">
        <v>520</v>
      </c>
      <c r="B236" s="32">
        <v>45969</v>
      </c>
      <c r="C236" s="31" t="s">
        <v>281</v>
      </c>
      <c r="D236" s="31">
        <v>2026</v>
      </c>
      <c r="E236" s="31">
        <v>52</v>
      </c>
      <c r="F236" s="33" t="s">
        <v>275</v>
      </c>
      <c r="G236" s="31" t="s">
        <v>285</v>
      </c>
      <c r="H236" s="163">
        <v>1450</v>
      </c>
      <c r="I236" s="31" t="s">
        <v>77</v>
      </c>
      <c r="J236" s="31" t="s">
        <v>77</v>
      </c>
      <c r="K236" s="31" t="s">
        <v>76</v>
      </c>
    </row>
    <row r="237" spans="1:11" x14ac:dyDescent="0.2">
      <c r="A237" s="31" t="s">
        <v>521</v>
      </c>
      <c r="B237" s="32">
        <v>46379</v>
      </c>
      <c r="C237" s="31" t="s">
        <v>283</v>
      </c>
      <c r="D237" s="31">
        <v>2026</v>
      </c>
      <c r="E237" s="31">
        <v>25</v>
      </c>
      <c r="F237" s="33" t="s">
        <v>75</v>
      </c>
      <c r="G237" s="31" t="s">
        <v>276</v>
      </c>
      <c r="H237" s="163">
        <v>3100</v>
      </c>
      <c r="I237" s="31" t="s">
        <v>76</v>
      </c>
      <c r="J237" s="31" t="s">
        <v>76</v>
      </c>
      <c r="K237" s="31" t="s">
        <v>77</v>
      </c>
    </row>
    <row r="238" spans="1:11" x14ac:dyDescent="0.2">
      <c r="A238" s="31" t="s">
        <v>522</v>
      </c>
      <c r="B238" s="32">
        <v>46034</v>
      </c>
      <c r="C238" s="31" t="s">
        <v>287</v>
      </c>
      <c r="D238" s="31">
        <v>2021</v>
      </c>
      <c r="E238" s="31">
        <v>70</v>
      </c>
      <c r="F238" s="33" t="s">
        <v>78</v>
      </c>
      <c r="G238" s="31" t="s">
        <v>279</v>
      </c>
      <c r="H238" s="164">
        <v>1210</v>
      </c>
      <c r="I238" s="31" t="s">
        <v>76</v>
      </c>
      <c r="J238" s="31" t="s">
        <v>77</v>
      </c>
      <c r="K238" s="31" t="s">
        <v>76</v>
      </c>
    </row>
    <row r="239" spans="1:11" x14ac:dyDescent="0.2">
      <c r="A239" s="31" t="s">
        <v>523</v>
      </c>
      <c r="B239" s="32">
        <v>46080</v>
      </c>
      <c r="C239" s="31" t="s">
        <v>289</v>
      </c>
      <c r="D239" s="31">
        <v>2026</v>
      </c>
      <c r="E239" s="31">
        <v>40</v>
      </c>
      <c r="F239" s="33" t="s">
        <v>284</v>
      </c>
      <c r="G239" s="31" t="s">
        <v>276</v>
      </c>
      <c r="H239" s="163">
        <v>2300</v>
      </c>
      <c r="I239" s="31" t="s">
        <v>76</v>
      </c>
      <c r="J239" s="31" t="s">
        <v>77</v>
      </c>
      <c r="K239" s="31" t="s">
        <v>76</v>
      </c>
    </row>
    <row r="240" spans="1:11" x14ac:dyDescent="0.2">
      <c r="A240" s="31" t="s">
        <v>524</v>
      </c>
      <c r="B240" s="32">
        <v>46096</v>
      </c>
      <c r="C240" s="31" t="s">
        <v>291</v>
      </c>
      <c r="D240" s="31">
        <v>2022</v>
      </c>
      <c r="E240" s="31">
        <v>83</v>
      </c>
      <c r="F240" s="33" t="s">
        <v>275</v>
      </c>
      <c r="G240" s="31" t="s">
        <v>279</v>
      </c>
      <c r="H240" s="163">
        <v>810</v>
      </c>
      <c r="I240" s="31" t="s">
        <v>76</v>
      </c>
      <c r="J240" s="31" t="s">
        <v>77</v>
      </c>
      <c r="K240" s="31" t="s">
        <v>76</v>
      </c>
    </row>
    <row r="241" spans="1:11" x14ac:dyDescent="0.2">
      <c r="A241" s="31" t="s">
        <v>525</v>
      </c>
      <c r="B241" s="32">
        <v>46136</v>
      </c>
      <c r="C241" s="31" t="s">
        <v>293</v>
      </c>
      <c r="D241" s="31">
        <v>2026</v>
      </c>
      <c r="E241" s="31">
        <v>43</v>
      </c>
      <c r="F241" s="33" t="s">
        <v>75</v>
      </c>
      <c r="G241" s="31" t="s">
        <v>276</v>
      </c>
      <c r="H241" s="163">
        <v>2150</v>
      </c>
      <c r="I241" s="31" t="s">
        <v>77</v>
      </c>
      <c r="J241" s="31" t="s">
        <v>77</v>
      </c>
      <c r="K241" s="31" t="s">
        <v>76</v>
      </c>
    </row>
    <row r="242" spans="1:11" x14ac:dyDescent="0.2">
      <c r="A242" s="31" t="s">
        <v>526</v>
      </c>
      <c r="B242" s="32">
        <v>46152</v>
      </c>
      <c r="C242" s="31" t="s">
        <v>295</v>
      </c>
      <c r="D242" s="31">
        <v>2026</v>
      </c>
      <c r="E242" s="31">
        <v>64</v>
      </c>
      <c r="F242" s="33" t="s">
        <v>78</v>
      </c>
      <c r="G242" s="31" t="s">
        <v>285</v>
      </c>
      <c r="H242" s="163">
        <v>1650</v>
      </c>
      <c r="I242" s="31" t="s">
        <v>76</v>
      </c>
      <c r="J242" s="31" t="s">
        <v>77</v>
      </c>
      <c r="K242" s="31" t="s">
        <v>76</v>
      </c>
    </row>
    <row r="243" spans="1:11" x14ac:dyDescent="0.2">
      <c r="A243" s="31" t="s">
        <v>527</v>
      </c>
      <c r="B243" s="32">
        <v>46175</v>
      </c>
      <c r="C243" s="31" t="s">
        <v>297</v>
      </c>
      <c r="D243" s="31">
        <v>2026</v>
      </c>
      <c r="E243" s="31">
        <v>35</v>
      </c>
      <c r="F243" s="33" t="s">
        <v>284</v>
      </c>
      <c r="G243" s="31" t="s">
        <v>276</v>
      </c>
      <c r="H243" s="163">
        <v>2700</v>
      </c>
      <c r="I243" s="31" t="s">
        <v>77</v>
      </c>
      <c r="J243" s="31" t="s">
        <v>76</v>
      </c>
      <c r="K243" s="31" t="s">
        <v>76</v>
      </c>
    </row>
    <row r="244" spans="1:11" x14ac:dyDescent="0.2">
      <c r="A244" s="31" t="s">
        <v>528</v>
      </c>
      <c r="B244" s="32">
        <v>46222</v>
      </c>
      <c r="C244" s="31" t="s">
        <v>274</v>
      </c>
      <c r="D244" s="31">
        <v>2026</v>
      </c>
      <c r="E244" s="31">
        <v>49</v>
      </c>
      <c r="F244" s="33" t="s">
        <v>275</v>
      </c>
      <c r="G244" s="31" t="s">
        <v>276</v>
      </c>
      <c r="H244" s="164">
        <v>1900</v>
      </c>
      <c r="I244" s="31" t="s">
        <v>76</v>
      </c>
      <c r="J244" s="31" t="s">
        <v>77</v>
      </c>
      <c r="K244" s="31" t="s">
        <v>76</v>
      </c>
    </row>
    <row r="245" spans="1:11" x14ac:dyDescent="0.2">
      <c r="A245" s="31" t="s">
        <v>529</v>
      </c>
      <c r="B245" s="32">
        <v>46239</v>
      </c>
      <c r="C245" s="31" t="s">
        <v>278</v>
      </c>
      <c r="D245" s="31">
        <v>2023</v>
      </c>
      <c r="E245" s="31">
        <v>58</v>
      </c>
      <c r="F245" s="33" t="s">
        <v>75</v>
      </c>
      <c r="G245" s="31" t="s">
        <v>279</v>
      </c>
      <c r="H245" s="163">
        <v>950</v>
      </c>
      <c r="I245" s="31" t="s">
        <v>77</v>
      </c>
      <c r="J245" s="31" t="s">
        <v>77</v>
      </c>
      <c r="K245" s="31" t="s">
        <v>76</v>
      </c>
    </row>
    <row r="246" spans="1:11" x14ac:dyDescent="0.2">
      <c r="A246" s="31" t="s">
        <v>530</v>
      </c>
      <c r="B246" s="32">
        <v>46280</v>
      </c>
      <c r="C246" s="31" t="s">
        <v>281</v>
      </c>
      <c r="D246" s="31">
        <v>2026</v>
      </c>
      <c r="E246" s="31">
        <v>28</v>
      </c>
      <c r="F246" s="33" t="s">
        <v>78</v>
      </c>
      <c r="G246" s="31" t="s">
        <v>276</v>
      </c>
      <c r="H246" s="163">
        <v>2850</v>
      </c>
      <c r="I246" s="31" t="s">
        <v>76</v>
      </c>
      <c r="J246" s="31" t="s">
        <v>76</v>
      </c>
      <c r="K246" s="31" t="s">
        <v>77</v>
      </c>
    </row>
    <row r="247" spans="1:11" x14ac:dyDescent="0.2">
      <c r="A247" s="31" t="s">
        <v>531</v>
      </c>
      <c r="B247" s="32">
        <v>46322</v>
      </c>
      <c r="C247" s="31" t="s">
        <v>283</v>
      </c>
      <c r="D247" s="31">
        <v>2026</v>
      </c>
      <c r="E247" s="31">
        <v>71</v>
      </c>
      <c r="F247" s="33" t="s">
        <v>284</v>
      </c>
      <c r="G247" s="31" t="s">
        <v>285</v>
      </c>
      <c r="H247" s="164">
        <v>1110</v>
      </c>
      <c r="I247" s="31" t="s">
        <v>76</v>
      </c>
      <c r="J247" s="31" t="s">
        <v>77</v>
      </c>
      <c r="K247" s="31" t="s">
        <v>76</v>
      </c>
    </row>
    <row r="248" spans="1:11" x14ac:dyDescent="0.2">
      <c r="A248" s="31" t="s">
        <v>532</v>
      </c>
      <c r="B248" s="32">
        <v>46339</v>
      </c>
      <c r="C248" s="31" t="s">
        <v>287</v>
      </c>
      <c r="D248" s="31">
        <v>2025</v>
      </c>
      <c r="E248" s="31">
        <v>51</v>
      </c>
      <c r="F248" s="33" t="s">
        <v>275</v>
      </c>
      <c r="G248" s="31" t="s">
        <v>276</v>
      </c>
      <c r="H248" s="163">
        <v>2450</v>
      </c>
      <c r="I248" s="31" t="s">
        <v>77</v>
      </c>
      <c r="J248" s="31" t="s">
        <v>77</v>
      </c>
      <c r="K248" s="31" t="s">
        <v>76</v>
      </c>
    </row>
    <row r="249" spans="1:11" x14ac:dyDescent="0.2">
      <c r="A249" s="31" t="s">
        <v>533</v>
      </c>
      <c r="B249" s="32">
        <v>45997</v>
      </c>
      <c r="C249" s="31" t="s">
        <v>289</v>
      </c>
      <c r="D249" s="31">
        <v>2021</v>
      </c>
      <c r="E249" s="31">
        <v>72</v>
      </c>
      <c r="F249" s="33" t="s">
        <v>75</v>
      </c>
      <c r="G249" s="31" t="s">
        <v>279</v>
      </c>
      <c r="H249" s="164">
        <v>830</v>
      </c>
      <c r="I249" s="31" t="s">
        <v>76</v>
      </c>
      <c r="J249" s="31" t="s">
        <v>77</v>
      </c>
      <c r="K249" s="31" t="s">
        <v>76</v>
      </c>
    </row>
    <row r="250" spans="1:11" x14ac:dyDescent="0.2">
      <c r="A250" s="31" t="s">
        <v>534</v>
      </c>
      <c r="B250" s="32">
        <v>46031</v>
      </c>
      <c r="C250" s="31" t="s">
        <v>291</v>
      </c>
      <c r="D250" s="31">
        <v>2026</v>
      </c>
      <c r="E250" s="31">
        <v>36</v>
      </c>
      <c r="F250" s="33" t="s">
        <v>284</v>
      </c>
      <c r="G250" s="31" t="s">
        <v>276</v>
      </c>
      <c r="H250" s="163">
        <v>2350</v>
      </c>
      <c r="I250" s="31" t="s">
        <v>76</v>
      </c>
      <c r="J250" s="31" t="s">
        <v>76</v>
      </c>
      <c r="K250" s="31" t="s">
        <v>76</v>
      </c>
    </row>
    <row r="251" spans="1:11" x14ac:dyDescent="0.2">
      <c r="A251" s="31" t="s">
        <v>535</v>
      </c>
      <c r="B251" s="32">
        <v>46075</v>
      </c>
      <c r="C251" s="31" t="s">
        <v>293</v>
      </c>
      <c r="D251" s="31">
        <v>2026</v>
      </c>
      <c r="E251" s="31">
        <v>65</v>
      </c>
      <c r="F251" s="33" t="s">
        <v>78</v>
      </c>
      <c r="G251" s="31" t="s">
        <v>276</v>
      </c>
      <c r="H251" s="164">
        <v>2050</v>
      </c>
      <c r="I251" s="31" t="s">
        <v>76</v>
      </c>
      <c r="J251" s="31" t="s">
        <v>77</v>
      </c>
      <c r="K251" s="31" t="s">
        <v>76</v>
      </c>
    </row>
    <row r="252" spans="1:11" x14ac:dyDescent="0.2">
      <c r="A252" s="31" t="s">
        <v>536</v>
      </c>
      <c r="B252" s="32">
        <v>46095</v>
      </c>
      <c r="C252" s="31" t="s">
        <v>295</v>
      </c>
      <c r="D252" s="31">
        <v>2026</v>
      </c>
      <c r="E252" s="31">
        <v>47</v>
      </c>
      <c r="F252" s="33" t="s">
        <v>275</v>
      </c>
      <c r="G252" s="31" t="s">
        <v>279</v>
      </c>
      <c r="H252" s="163">
        <v>1080</v>
      </c>
      <c r="I252" s="31" t="s">
        <v>77</v>
      </c>
      <c r="J252" s="31" t="s">
        <v>77</v>
      </c>
      <c r="K252" s="31" t="s">
        <v>77</v>
      </c>
    </row>
    <row r="253" spans="1:11" x14ac:dyDescent="0.2">
      <c r="A253" s="31" t="s">
        <v>537</v>
      </c>
      <c r="B253" s="32">
        <v>46141</v>
      </c>
      <c r="C253" s="31" t="s">
        <v>297</v>
      </c>
      <c r="D253" s="31">
        <v>2026</v>
      </c>
      <c r="E253" s="31">
        <v>32</v>
      </c>
      <c r="F253" s="33" t="s">
        <v>75</v>
      </c>
      <c r="G253" s="31" t="s">
        <v>276</v>
      </c>
      <c r="H253" s="163">
        <v>2750</v>
      </c>
      <c r="I253" s="31" t="s">
        <v>76</v>
      </c>
      <c r="J253" s="31" t="s">
        <v>77</v>
      </c>
      <c r="K253" s="31" t="s">
        <v>76</v>
      </c>
    </row>
    <row r="254" spans="1:11" x14ac:dyDescent="0.2">
      <c r="A254" s="31" t="s">
        <v>538</v>
      </c>
      <c r="B254" s="32">
        <v>46163</v>
      </c>
      <c r="C254" s="31" t="s">
        <v>274</v>
      </c>
      <c r="D254" s="31">
        <v>2022</v>
      </c>
      <c r="E254" s="31">
        <v>78</v>
      </c>
      <c r="F254" s="33" t="s">
        <v>78</v>
      </c>
      <c r="G254" s="31" t="s">
        <v>279</v>
      </c>
      <c r="H254" s="164">
        <v>730</v>
      </c>
      <c r="I254" s="31" t="s">
        <v>76</v>
      </c>
      <c r="J254" s="31" t="s">
        <v>77</v>
      </c>
      <c r="K254" s="31" t="s">
        <v>76</v>
      </c>
    </row>
    <row r="255" spans="1:11" x14ac:dyDescent="0.2">
      <c r="A255" s="31" t="s">
        <v>539</v>
      </c>
      <c r="B255" s="32">
        <v>46179</v>
      </c>
      <c r="C255" s="31" t="s">
        <v>278</v>
      </c>
      <c r="D255" s="31">
        <v>2026</v>
      </c>
      <c r="E255" s="31">
        <v>39</v>
      </c>
      <c r="F255" s="33" t="s">
        <v>284</v>
      </c>
      <c r="G255" s="31" t="s">
        <v>276</v>
      </c>
      <c r="H255" s="163">
        <v>1930</v>
      </c>
      <c r="I255" s="31" t="s">
        <v>76</v>
      </c>
      <c r="J255" s="31" t="s">
        <v>77</v>
      </c>
      <c r="K255" s="31" t="s">
        <v>76</v>
      </c>
    </row>
    <row r="256" spans="1:11" x14ac:dyDescent="0.2">
      <c r="A256" s="31" t="s">
        <v>540</v>
      </c>
      <c r="B256" s="32">
        <v>46221</v>
      </c>
      <c r="C256" s="31" t="s">
        <v>281</v>
      </c>
      <c r="D256" s="31">
        <v>2026</v>
      </c>
      <c r="E256" s="31">
        <v>53</v>
      </c>
      <c r="F256" s="33" t="s">
        <v>275</v>
      </c>
      <c r="G256" s="31" t="s">
        <v>285</v>
      </c>
      <c r="H256" s="164">
        <v>1500</v>
      </c>
      <c r="I256" s="31" t="s">
        <v>77</v>
      </c>
      <c r="J256" s="31" t="s">
        <v>77</v>
      </c>
      <c r="K256" s="31" t="s">
        <v>76</v>
      </c>
    </row>
    <row r="257" spans="1:11" x14ac:dyDescent="0.2">
      <c r="A257" s="31" t="s">
        <v>541</v>
      </c>
      <c r="B257" s="32">
        <v>46236</v>
      </c>
      <c r="C257" s="31" t="s">
        <v>283</v>
      </c>
      <c r="D257" s="31">
        <v>2026</v>
      </c>
      <c r="E257" s="31">
        <v>26</v>
      </c>
      <c r="F257" s="33" t="s">
        <v>75</v>
      </c>
      <c r="G257" s="31" t="s">
        <v>276</v>
      </c>
      <c r="H257" s="164">
        <v>3150</v>
      </c>
      <c r="I257" s="31" t="s">
        <v>76</v>
      </c>
      <c r="J257" s="31" t="s">
        <v>76</v>
      </c>
      <c r="K257" s="31" t="s">
        <v>77</v>
      </c>
    </row>
    <row r="258" spans="1:11" x14ac:dyDescent="0.2">
      <c r="A258" s="31" t="s">
        <v>542</v>
      </c>
      <c r="B258" s="32">
        <v>46281</v>
      </c>
      <c r="C258" s="31" t="s">
        <v>287</v>
      </c>
      <c r="D258" s="31">
        <v>2022</v>
      </c>
      <c r="E258" s="31">
        <v>72</v>
      </c>
      <c r="F258" s="33" t="s">
        <v>78</v>
      </c>
      <c r="G258" s="31" t="s">
        <v>279</v>
      </c>
      <c r="H258" s="163">
        <v>1250</v>
      </c>
      <c r="I258" s="31" t="s">
        <v>76</v>
      </c>
      <c r="J258" s="31" t="s">
        <v>77</v>
      </c>
      <c r="K258" s="31" t="s">
        <v>76</v>
      </c>
    </row>
    <row r="259" spans="1:11" x14ac:dyDescent="0.2">
      <c r="A259" s="31" t="s">
        <v>543</v>
      </c>
      <c r="B259" s="32">
        <v>46324</v>
      </c>
      <c r="C259" s="31" t="s">
        <v>289</v>
      </c>
      <c r="D259" s="31">
        <v>2026</v>
      </c>
      <c r="E259" s="31">
        <v>41</v>
      </c>
      <c r="F259" s="33" t="s">
        <v>284</v>
      </c>
      <c r="G259" s="31" t="s">
        <v>276</v>
      </c>
      <c r="H259" s="163">
        <v>2400</v>
      </c>
      <c r="I259" s="31" t="s">
        <v>76</v>
      </c>
      <c r="J259" s="31" t="s">
        <v>77</v>
      </c>
      <c r="K259" s="31" t="s">
        <v>76</v>
      </c>
    </row>
    <row r="260" spans="1:11" x14ac:dyDescent="0.2">
      <c r="A260" s="31" t="s">
        <v>544</v>
      </c>
      <c r="B260" s="32">
        <v>45970</v>
      </c>
      <c r="C260" s="31" t="s">
        <v>291</v>
      </c>
      <c r="D260" s="31">
        <v>2023</v>
      </c>
      <c r="E260" s="31">
        <v>84</v>
      </c>
      <c r="F260" s="33" t="s">
        <v>275</v>
      </c>
      <c r="G260" s="31" t="s">
        <v>279</v>
      </c>
      <c r="H260" s="163">
        <v>840</v>
      </c>
      <c r="I260" s="31" t="s">
        <v>76</v>
      </c>
      <c r="J260" s="31" t="s">
        <v>77</v>
      </c>
      <c r="K260" s="31" t="s">
        <v>76</v>
      </c>
    </row>
    <row r="261" spans="1:11" x14ac:dyDescent="0.2">
      <c r="A261" s="31" t="s">
        <v>545</v>
      </c>
      <c r="B261" s="32">
        <v>46378</v>
      </c>
      <c r="C261" s="31" t="s">
        <v>293</v>
      </c>
      <c r="D261" s="31">
        <v>2026</v>
      </c>
      <c r="E261" s="31">
        <v>44</v>
      </c>
      <c r="F261" s="33" t="s">
        <v>75</v>
      </c>
      <c r="G261" s="31" t="s">
        <v>276</v>
      </c>
      <c r="H261" s="163">
        <v>2200</v>
      </c>
      <c r="I261" s="31" t="s">
        <v>77</v>
      </c>
      <c r="J261" s="31" t="s">
        <v>77</v>
      </c>
      <c r="K261" s="31" t="s">
        <v>76</v>
      </c>
    </row>
    <row r="262" spans="1:11" x14ac:dyDescent="0.2">
      <c r="A262" s="31" t="s">
        <v>546</v>
      </c>
      <c r="B262" s="32">
        <v>46029</v>
      </c>
      <c r="C262" s="31" t="s">
        <v>295</v>
      </c>
      <c r="D262" s="31">
        <v>2026</v>
      </c>
      <c r="E262" s="31">
        <v>66</v>
      </c>
      <c r="F262" s="33" t="s">
        <v>78</v>
      </c>
      <c r="G262" s="31" t="s">
        <v>285</v>
      </c>
      <c r="H262" s="163">
        <v>1700</v>
      </c>
      <c r="I262" s="31" t="s">
        <v>76</v>
      </c>
      <c r="J262" s="31" t="s">
        <v>77</v>
      </c>
      <c r="K262" s="31" t="s">
        <v>76</v>
      </c>
    </row>
    <row r="263" spans="1:11" x14ac:dyDescent="0.2">
      <c r="A263" s="31" t="s">
        <v>547</v>
      </c>
      <c r="B263" s="32">
        <v>46078</v>
      </c>
      <c r="C263" s="31" t="s">
        <v>297</v>
      </c>
      <c r="D263" s="31">
        <v>2026</v>
      </c>
      <c r="E263" s="31">
        <v>36</v>
      </c>
      <c r="F263" s="33" t="s">
        <v>284</v>
      </c>
      <c r="G263" s="31" t="s">
        <v>276</v>
      </c>
      <c r="H263" s="164">
        <v>2750</v>
      </c>
      <c r="I263" s="31" t="s">
        <v>77</v>
      </c>
      <c r="J263" s="31" t="s">
        <v>76</v>
      </c>
      <c r="K263" s="31" t="s">
        <v>76</v>
      </c>
    </row>
    <row r="264" spans="1:11" x14ac:dyDescent="0.2">
      <c r="A264" s="31" t="s">
        <v>548</v>
      </c>
      <c r="B264" s="32">
        <v>46098</v>
      </c>
      <c r="C264" s="31" t="s">
        <v>274</v>
      </c>
      <c r="D264" s="31">
        <v>2026</v>
      </c>
      <c r="E264" s="31">
        <v>50</v>
      </c>
      <c r="F264" s="33" t="s">
        <v>275</v>
      </c>
      <c r="G264" s="31" t="s">
        <v>276</v>
      </c>
      <c r="H264" s="164">
        <v>2000</v>
      </c>
      <c r="I264" s="31" t="s">
        <v>76</v>
      </c>
      <c r="J264" s="31" t="s">
        <v>77</v>
      </c>
      <c r="K264" s="31" t="s">
        <v>76</v>
      </c>
    </row>
    <row r="265" spans="1:11" x14ac:dyDescent="0.2">
      <c r="A265" s="31" t="s">
        <v>549</v>
      </c>
      <c r="B265" s="32">
        <v>46115</v>
      </c>
      <c r="C265" s="31" t="s">
        <v>278</v>
      </c>
      <c r="D265" s="31">
        <v>2024</v>
      </c>
      <c r="E265" s="31">
        <v>59</v>
      </c>
      <c r="F265" s="33" t="s">
        <v>75</v>
      </c>
      <c r="G265" s="31" t="s">
        <v>279</v>
      </c>
      <c r="H265" s="164">
        <v>980</v>
      </c>
      <c r="I265" s="31" t="s">
        <v>76</v>
      </c>
      <c r="J265" s="31" t="s">
        <v>77</v>
      </c>
      <c r="K265" s="31" t="s">
        <v>77</v>
      </c>
    </row>
    <row r="266" spans="1:11" x14ac:dyDescent="0.2">
      <c r="A266" s="31" t="s">
        <v>550</v>
      </c>
      <c r="B266" s="32">
        <v>46162</v>
      </c>
      <c r="C266" s="31" t="s">
        <v>281</v>
      </c>
      <c r="D266" s="31">
        <v>2026</v>
      </c>
      <c r="E266" s="31">
        <v>29</v>
      </c>
      <c r="F266" s="33" t="s">
        <v>78</v>
      </c>
      <c r="G266" s="31" t="s">
        <v>276</v>
      </c>
      <c r="H266" s="163">
        <v>2900</v>
      </c>
      <c r="I266" s="31" t="s">
        <v>77</v>
      </c>
      <c r="J266" s="31" t="s">
        <v>76</v>
      </c>
      <c r="K266" s="31" t="s">
        <v>76</v>
      </c>
    </row>
    <row r="267" spans="1:11" x14ac:dyDescent="0.2">
      <c r="A267" s="31" t="s">
        <v>551</v>
      </c>
      <c r="B267" s="32">
        <v>46187</v>
      </c>
      <c r="C267" s="31" t="s">
        <v>283</v>
      </c>
      <c r="D267" s="31">
        <v>2026</v>
      </c>
      <c r="E267" s="31">
        <v>73</v>
      </c>
      <c r="F267" s="33" t="s">
        <v>284</v>
      </c>
      <c r="G267" s="31" t="s">
        <v>285</v>
      </c>
      <c r="H267" s="164">
        <v>1140</v>
      </c>
      <c r="I267" s="31" t="s">
        <v>76</v>
      </c>
      <c r="J267" s="31" t="s">
        <v>77</v>
      </c>
      <c r="K267" s="31" t="s">
        <v>76</v>
      </c>
    </row>
    <row r="268" spans="1:11" x14ac:dyDescent="0.2">
      <c r="A268" s="31" t="s">
        <v>552</v>
      </c>
      <c r="B268" s="32">
        <v>46225</v>
      </c>
      <c r="C268" s="31" t="s">
        <v>287</v>
      </c>
      <c r="D268" s="31">
        <v>2026</v>
      </c>
      <c r="E268" s="31">
        <v>52</v>
      </c>
      <c r="F268" s="33" t="s">
        <v>275</v>
      </c>
      <c r="G268" s="31" t="s">
        <v>276</v>
      </c>
      <c r="H268" s="164">
        <v>2500</v>
      </c>
      <c r="I268" s="31" t="s">
        <v>76</v>
      </c>
      <c r="J268" s="31" t="s">
        <v>77</v>
      </c>
      <c r="K268" s="31" t="s">
        <v>76</v>
      </c>
    </row>
    <row r="269" spans="1:11" x14ac:dyDescent="0.2">
      <c r="A269" s="31" t="s">
        <v>553</v>
      </c>
      <c r="B269" s="32">
        <v>46240</v>
      </c>
      <c r="C269" s="31" t="s">
        <v>289</v>
      </c>
      <c r="D269" s="31">
        <v>2022</v>
      </c>
      <c r="E269" s="31">
        <v>74</v>
      </c>
      <c r="F269" s="33" t="s">
        <v>75</v>
      </c>
      <c r="G269" s="31" t="s">
        <v>279</v>
      </c>
      <c r="H269" s="164">
        <v>850</v>
      </c>
      <c r="I269" s="31" t="s">
        <v>76</v>
      </c>
      <c r="J269" s="31" t="s">
        <v>77</v>
      </c>
      <c r="K269" s="31" t="s">
        <v>76</v>
      </c>
    </row>
    <row r="270" spans="1:11" x14ac:dyDescent="0.2">
      <c r="A270" s="31" t="s">
        <v>554</v>
      </c>
      <c r="B270" s="32">
        <v>46288</v>
      </c>
      <c r="C270" s="31" t="s">
        <v>291</v>
      </c>
      <c r="D270" s="31">
        <v>2026</v>
      </c>
      <c r="E270" s="31">
        <v>37</v>
      </c>
      <c r="F270" s="33" t="s">
        <v>284</v>
      </c>
      <c r="G270" s="31" t="s">
        <v>276</v>
      </c>
      <c r="H270" s="164">
        <v>2400</v>
      </c>
      <c r="I270" s="31" t="s">
        <v>77</v>
      </c>
      <c r="J270" s="31" t="s">
        <v>76</v>
      </c>
      <c r="K270" s="31" t="s">
        <v>76</v>
      </c>
    </row>
    <row r="271" spans="1:11" x14ac:dyDescent="0.2">
      <c r="A271" s="31" t="s">
        <v>555</v>
      </c>
      <c r="B271" s="32">
        <v>46307</v>
      </c>
      <c r="C271" s="31" t="s">
        <v>293</v>
      </c>
      <c r="D271" s="31">
        <v>2026</v>
      </c>
      <c r="E271" s="31">
        <v>67</v>
      </c>
      <c r="F271" s="33" t="s">
        <v>78</v>
      </c>
      <c r="G271" s="31" t="s">
        <v>276</v>
      </c>
      <c r="H271" s="163">
        <v>2100</v>
      </c>
      <c r="I271" s="31" t="s">
        <v>76</v>
      </c>
      <c r="J271" s="31" t="s">
        <v>77</v>
      </c>
      <c r="K271" s="31" t="s">
        <v>76</v>
      </c>
    </row>
    <row r="272" spans="1:11" x14ac:dyDescent="0.2">
      <c r="A272" s="31" t="s">
        <v>556</v>
      </c>
      <c r="B272" s="32">
        <v>46351</v>
      </c>
      <c r="C272" s="31" t="s">
        <v>295</v>
      </c>
      <c r="D272" s="31">
        <v>2026</v>
      </c>
      <c r="E272" s="31">
        <v>48</v>
      </c>
      <c r="F272" s="33" t="s">
        <v>275</v>
      </c>
      <c r="G272" s="31" t="s">
        <v>279</v>
      </c>
      <c r="H272" s="163">
        <v>1110</v>
      </c>
      <c r="I272" s="31" t="s">
        <v>76</v>
      </c>
      <c r="J272" s="31" t="s">
        <v>77</v>
      </c>
      <c r="K272" s="31" t="s">
        <v>76</v>
      </c>
    </row>
    <row r="273" spans="1:11" x14ac:dyDescent="0.2">
      <c r="A273" s="31" t="s">
        <v>557</v>
      </c>
      <c r="B273" s="32">
        <v>46365</v>
      </c>
      <c r="C273" s="31" t="s">
        <v>297</v>
      </c>
      <c r="D273" s="31">
        <v>2026</v>
      </c>
      <c r="E273" s="31">
        <v>33</v>
      </c>
      <c r="F273" s="33" t="s">
        <v>75</v>
      </c>
      <c r="G273" s="31" t="s">
        <v>276</v>
      </c>
      <c r="H273" s="163">
        <v>2800</v>
      </c>
      <c r="I273" s="31" t="s">
        <v>77</v>
      </c>
      <c r="J273" s="31" t="s">
        <v>77</v>
      </c>
      <c r="K273" s="31" t="s">
        <v>77</v>
      </c>
    </row>
    <row r="274" spans="1:11" x14ac:dyDescent="0.2">
      <c r="A274" s="31" t="s">
        <v>558</v>
      </c>
      <c r="B274" s="32">
        <v>46043</v>
      </c>
      <c r="C274" s="31" t="s">
        <v>274</v>
      </c>
      <c r="D274" s="31">
        <v>2023</v>
      </c>
      <c r="E274" s="31">
        <v>79</v>
      </c>
      <c r="F274" s="33" t="s">
        <v>78</v>
      </c>
      <c r="G274" s="31" t="s">
        <v>279</v>
      </c>
      <c r="H274" s="164">
        <v>760</v>
      </c>
      <c r="I274" s="31" t="s">
        <v>76</v>
      </c>
      <c r="J274" s="31" t="s">
        <v>77</v>
      </c>
      <c r="K274" s="31" t="s">
        <v>76</v>
      </c>
    </row>
    <row r="275" spans="1:11" x14ac:dyDescent="0.2">
      <c r="A275" s="31" t="s">
        <v>559</v>
      </c>
      <c r="B275" s="32">
        <v>46235</v>
      </c>
      <c r="C275" s="31" t="s">
        <v>278</v>
      </c>
      <c r="D275" s="31">
        <v>2026</v>
      </c>
      <c r="E275" s="31">
        <v>40</v>
      </c>
      <c r="F275" s="33" t="s">
        <v>284</v>
      </c>
      <c r="G275" s="31" t="s">
        <v>276</v>
      </c>
      <c r="H275" s="163">
        <v>1980</v>
      </c>
      <c r="I275" s="31" t="s">
        <v>76</v>
      </c>
      <c r="J275" s="31" t="s">
        <v>77</v>
      </c>
      <c r="K275" s="31" t="s">
        <v>76</v>
      </c>
    </row>
    <row r="276" spans="1:11" x14ac:dyDescent="0.2">
      <c r="A276" s="31" t="s">
        <v>560</v>
      </c>
      <c r="B276" s="32">
        <v>46284</v>
      </c>
      <c r="C276" s="31" t="s">
        <v>281</v>
      </c>
      <c r="D276" s="31">
        <v>2026</v>
      </c>
      <c r="E276" s="31">
        <v>54</v>
      </c>
      <c r="F276" s="33" t="s">
        <v>275</v>
      </c>
      <c r="G276" s="31" t="s">
        <v>285</v>
      </c>
      <c r="H276" s="163">
        <v>1550</v>
      </c>
      <c r="I276" s="31" t="s">
        <v>77</v>
      </c>
      <c r="J276" s="31" t="s">
        <v>77</v>
      </c>
      <c r="K276" s="31" t="s">
        <v>76</v>
      </c>
    </row>
    <row r="277" spans="1:11" x14ac:dyDescent="0.2">
      <c r="A277" s="31" t="s">
        <v>561</v>
      </c>
      <c r="B277" s="32">
        <v>46317</v>
      </c>
      <c r="C277" s="31" t="s">
        <v>283</v>
      </c>
      <c r="D277" s="31">
        <v>2026</v>
      </c>
      <c r="E277" s="31">
        <v>27</v>
      </c>
      <c r="F277" s="33" t="s">
        <v>75</v>
      </c>
      <c r="G277" s="31" t="s">
        <v>276</v>
      </c>
      <c r="H277" s="163">
        <v>3200</v>
      </c>
      <c r="I277" s="31" t="s">
        <v>76</v>
      </c>
      <c r="J277" s="31" t="s">
        <v>76</v>
      </c>
      <c r="K277" s="31" t="s">
        <v>77</v>
      </c>
    </row>
    <row r="278" spans="1:11" x14ac:dyDescent="0.2">
      <c r="A278" s="31" t="s">
        <v>562</v>
      </c>
      <c r="B278" s="32">
        <v>45972</v>
      </c>
      <c r="C278" s="31" t="s">
        <v>287</v>
      </c>
      <c r="D278" s="31">
        <v>2023</v>
      </c>
      <c r="E278" s="31">
        <v>74</v>
      </c>
      <c r="F278" s="33" t="s">
        <v>78</v>
      </c>
      <c r="G278" s="31" t="s">
        <v>279</v>
      </c>
      <c r="H278" s="164">
        <v>1280</v>
      </c>
      <c r="I278" s="31" t="s">
        <v>76</v>
      </c>
      <c r="J278" s="31" t="s">
        <v>77</v>
      </c>
      <c r="K278" s="31" t="s">
        <v>76</v>
      </c>
    </row>
    <row r="279" spans="1:11" x14ac:dyDescent="0.2">
      <c r="A279" s="31" t="s">
        <v>563</v>
      </c>
      <c r="B279" s="32">
        <v>46200</v>
      </c>
      <c r="C279" s="31" t="s">
        <v>289</v>
      </c>
      <c r="D279" s="31">
        <v>2026</v>
      </c>
      <c r="E279" s="31">
        <v>42</v>
      </c>
      <c r="F279" s="33" t="s">
        <v>284</v>
      </c>
      <c r="G279" s="31" t="s">
        <v>276</v>
      </c>
      <c r="H279" s="163">
        <v>2450</v>
      </c>
      <c r="I279" s="31" t="s">
        <v>76</v>
      </c>
      <c r="J279" s="31" t="s">
        <v>77</v>
      </c>
      <c r="K279" s="31" t="s">
        <v>76</v>
      </c>
    </row>
    <row r="280" spans="1:11" x14ac:dyDescent="0.2">
      <c r="A280" s="31" t="s">
        <v>564</v>
      </c>
      <c r="B280" s="32">
        <v>46217</v>
      </c>
      <c r="C280" s="31" t="s">
        <v>291</v>
      </c>
      <c r="D280" s="31">
        <v>2024</v>
      </c>
      <c r="E280" s="31">
        <v>85</v>
      </c>
      <c r="F280" s="33" t="s">
        <v>275</v>
      </c>
      <c r="G280" s="31" t="s">
        <v>279</v>
      </c>
      <c r="H280" s="164">
        <v>870</v>
      </c>
      <c r="I280" s="31" t="s">
        <v>76</v>
      </c>
      <c r="J280" s="31" t="s">
        <v>77</v>
      </c>
      <c r="K280" s="31" t="s">
        <v>76</v>
      </c>
    </row>
    <row r="281" spans="1:11" x14ac:dyDescent="0.2">
      <c r="A281" s="31" t="s">
        <v>565</v>
      </c>
      <c r="B281" s="32">
        <v>46237</v>
      </c>
      <c r="C281" s="31" t="s">
        <v>293</v>
      </c>
      <c r="D281" s="31">
        <v>2026</v>
      </c>
      <c r="E281" s="31">
        <v>45</v>
      </c>
      <c r="F281" s="33" t="s">
        <v>75</v>
      </c>
      <c r="G281" s="31" t="s">
        <v>276</v>
      </c>
      <c r="H281" s="164">
        <v>2250</v>
      </c>
      <c r="I281" s="31" t="s">
        <v>77</v>
      </c>
      <c r="J281" s="31" t="s">
        <v>77</v>
      </c>
      <c r="K281" s="31" t="s">
        <v>76</v>
      </c>
    </row>
    <row r="282" spans="1:11" x14ac:dyDescent="0.2">
      <c r="A282" s="31" t="s">
        <v>566</v>
      </c>
      <c r="B282" s="32">
        <v>46281</v>
      </c>
      <c r="C282" s="31" t="s">
        <v>295</v>
      </c>
      <c r="D282" s="31">
        <v>2026</v>
      </c>
      <c r="E282" s="31">
        <v>68</v>
      </c>
      <c r="F282" s="33" t="s">
        <v>78</v>
      </c>
      <c r="G282" s="31" t="s">
        <v>285</v>
      </c>
      <c r="H282" s="164">
        <v>1750</v>
      </c>
      <c r="I282" s="31" t="s">
        <v>76</v>
      </c>
      <c r="J282" s="31" t="s">
        <v>77</v>
      </c>
      <c r="K282" s="31" t="s">
        <v>76</v>
      </c>
    </row>
    <row r="283" spans="1:11" x14ac:dyDescent="0.2">
      <c r="A283" s="31" t="s">
        <v>567</v>
      </c>
      <c r="B283" s="32">
        <v>46324</v>
      </c>
      <c r="C283" s="31" t="s">
        <v>297</v>
      </c>
      <c r="D283" s="31">
        <v>2026</v>
      </c>
      <c r="E283" s="31">
        <v>38</v>
      </c>
      <c r="F283" s="33" t="s">
        <v>284</v>
      </c>
      <c r="G283" s="31" t="s">
        <v>276</v>
      </c>
      <c r="H283" s="164">
        <v>2800</v>
      </c>
      <c r="I283" s="31" t="s">
        <v>77</v>
      </c>
      <c r="J283" s="31" t="s">
        <v>76</v>
      </c>
      <c r="K283" s="31" t="s">
        <v>76</v>
      </c>
    </row>
    <row r="284" spans="1:11" x14ac:dyDescent="0.2">
      <c r="A284" s="31" t="s">
        <v>568</v>
      </c>
      <c r="B284" s="32">
        <v>46344</v>
      </c>
      <c r="C284" s="31" t="s">
        <v>274</v>
      </c>
      <c r="D284" s="31">
        <v>2026</v>
      </c>
      <c r="E284" s="31">
        <v>51</v>
      </c>
      <c r="F284" s="33" t="s">
        <v>275</v>
      </c>
      <c r="G284" s="31" t="s">
        <v>276</v>
      </c>
      <c r="H284" s="163">
        <v>2050</v>
      </c>
      <c r="I284" s="31" t="s">
        <v>76</v>
      </c>
      <c r="J284" s="31" t="s">
        <v>77</v>
      </c>
      <c r="K284" s="31" t="s">
        <v>76</v>
      </c>
    </row>
    <row r="285" spans="1:11" x14ac:dyDescent="0.2">
      <c r="A285" s="31" t="s">
        <v>569</v>
      </c>
      <c r="B285" s="32">
        <v>45998</v>
      </c>
      <c r="C285" s="31" t="s">
        <v>278</v>
      </c>
      <c r="D285" s="31">
        <v>2025</v>
      </c>
      <c r="E285" s="31">
        <v>60</v>
      </c>
      <c r="F285" s="33" t="s">
        <v>75</v>
      </c>
      <c r="G285" s="31" t="s">
        <v>279</v>
      </c>
      <c r="H285" s="164">
        <v>1010</v>
      </c>
      <c r="I285" s="31" t="s">
        <v>76</v>
      </c>
      <c r="J285" s="31" t="s">
        <v>77</v>
      </c>
      <c r="K285" s="31" t="s">
        <v>77</v>
      </c>
    </row>
    <row r="286" spans="1:11" x14ac:dyDescent="0.2">
      <c r="A286" s="31" t="s">
        <v>570</v>
      </c>
      <c r="B286" s="32">
        <v>46046</v>
      </c>
      <c r="C286" s="31" t="s">
        <v>281</v>
      </c>
      <c r="D286" s="31">
        <v>2026</v>
      </c>
      <c r="E286" s="31">
        <v>30</v>
      </c>
      <c r="F286" s="33" t="s">
        <v>78</v>
      </c>
      <c r="G286" s="31" t="s">
        <v>276</v>
      </c>
      <c r="H286" s="163">
        <v>2950</v>
      </c>
      <c r="I286" s="31" t="s">
        <v>77</v>
      </c>
      <c r="J286" s="31" t="s">
        <v>76</v>
      </c>
      <c r="K286" s="31" t="s">
        <v>76</v>
      </c>
    </row>
    <row r="287" spans="1:11" x14ac:dyDescent="0.2">
      <c r="A287" s="31" t="s">
        <v>571</v>
      </c>
      <c r="B287" s="32">
        <v>46072</v>
      </c>
      <c r="C287" s="31" t="s">
        <v>283</v>
      </c>
      <c r="D287" s="31">
        <v>2026</v>
      </c>
      <c r="E287" s="31">
        <v>75</v>
      </c>
      <c r="F287" s="33" t="s">
        <v>284</v>
      </c>
      <c r="G287" s="31" t="s">
        <v>285</v>
      </c>
      <c r="H287" s="164">
        <v>1170</v>
      </c>
      <c r="I287" s="31" t="s">
        <v>76</v>
      </c>
      <c r="J287" s="31" t="s">
        <v>77</v>
      </c>
      <c r="K287" s="31" t="s">
        <v>76</v>
      </c>
    </row>
    <row r="288" spans="1:11" x14ac:dyDescent="0.2">
      <c r="A288" s="31" t="s">
        <v>572</v>
      </c>
      <c r="B288" s="32">
        <v>46112</v>
      </c>
      <c r="C288" s="31" t="s">
        <v>287</v>
      </c>
      <c r="D288" s="31">
        <v>2026</v>
      </c>
      <c r="E288" s="31">
        <v>53</v>
      </c>
      <c r="F288" s="33" t="s">
        <v>275</v>
      </c>
      <c r="G288" s="31" t="s">
        <v>276</v>
      </c>
      <c r="H288" s="163">
        <v>2550</v>
      </c>
      <c r="I288" s="31" t="s">
        <v>76</v>
      </c>
      <c r="J288" s="31" t="s">
        <v>77</v>
      </c>
      <c r="K288" s="31" t="s">
        <v>76</v>
      </c>
    </row>
    <row r="289" spans="1:11" x14ac:dyDescent="0.2">
      <c r="A289" s="31" t="s">
        <v>573</v>
      </c>
      <c r="B289" s="32">
        <v>46135</v>
      </c>
      <c r="C289" s="31" t="s">
        <v>289</v>
      </c>
      <c r="D289" s="31">
        <v>2023</v>
      </c>
      <c r="E289" s="31">
        <v>76</v>
      </c>
      <c r="F289" s="33" t="s">
        <v>75</v>
      </c>
      <c r="G289" s="31" t="s">
        <v>279</v>
      </c>
      <c r="H289" s="164">
        <v>870</v>
      </c>
      <c r="I289" s="31" t="s">
        <v>76</v>
      </c>
      <c r="J289" s="31" t="s">
        <v>77</v>
      </c>
      <c r="K289" s="31" t="s">
        <v>76</v>
      </c>
    </row>
    <row r="290" spans="1:11" x14ac:dyDescent="0.2">
      <c r="A290" s="31" t="s">
        <v>574</v>
      </c>
      <c r="B290" s="32">
        <v>46144</v>
      </c>
      <c r="C290" s="31" t="s">
        <v>291</v>
      </c>
      <c r="D290" s="31">
        <v>2026</v>
      </c>
      <c r="E290" s="31">
        <v>39</v>
      </c>
      <c r="F290" s="33" t="s">
        <v>284</v>
      </c>
      <c r="G290" s="31" t="s">
        <v>276</v>
      </c>
      <c r="H290" s="164">
        <v>2500</v>
      </c>
      <c r="I290" s="31" t="s">
        <v>77</v>
      </c>
      <c r="J290" s="31" t="s">
        <v>76</v>
      </c>
      <c r="K290" s="31" t="s">
        <v>76</v>
      </c>
    </row>
    <row r="291" spans="1:11" x14ac:dyDescent="0.2">
      <c r="A291" s="31" t="s">
        <v>575</v>
      </c>
      <c r="B291" s="32">
        <v>46191</v>
      </c>
      <c r="C291" s="31" t="s">
        <v>293</v>
      </c>
      <c r="D291" s="31">
        <v>2026</v>
      </c>
      <c r="E291" s="31">
        <v>69</v>
      </c>
      <c r="F291" s="33" t="s">
        <v>78</v>
      </c>
      <c r="G291" s="31" t="s">
        <v>276</v>
      </c>
      <c r="H291" s="164">
        <v>2150</v>
      </c>
      <c r="I291" s="31" t="s">
        <v>76</v>
      </c>
      <c r="J291" s="31" t="s">
        <v>77</v>
      </c>
      <c r="K291" s="31" t="s">
        <v>76</v>
      </c>
    </row>
    <row r="292" spans="1:11" x14ac:dyDescent="0.2">
      <c r="A292" s="31" t="s">
        <v>576</v>
      </c>
      <c r="B292" s="32">
        <v>46234</v>
      </c>
      <c r="C292" s="31" t="s">
        <v>295</v>
      </c>
      <c r="D292" s="31">
        <v>2026</v>
      </c>
      <c r="E292" s="31">
        <v>49</v>
      </c>
      <c r="F292" s="33" t="s">
        <v>275</v>
      </c>
      <c r="G292" s="31" t="s">
        <v>279</v>
      </c>
      <c r="H292" s="164">
        <v>1140</v>
      </c>
      <c r="I292" s="31" t="s">
        <v>76</v>
      </c>
      <c r="J292" s="31" t="s">
        <v>77</v>
      </c>
      <c r="K292" s="31" t="s">
        <v>76</v>
      </c>
    </row>
    <row r="293" spans="1:11" x14ac:dyDescent="0.2">
      <c r="A293" s="31" t="s">
        <v>577</v>
      </c>
      <c r="B293" s="32">
        <v>46243</v>
      </c>
      <c r="C293" s="31" t="s">
        <v>297</v>
      </c>
      <c r="D293" s="31">
        <v>2026</v>
      </c>
      <c r="E293" s="31">
        <v>34</v>
      </c>
      <c r="F293" s="33" t="s">
        <v>75</v>
      </c>
      <c r="G293" s="31" t="s">
        <v>276</v>
      </c>
      <c r="H293" s="164">
        <v>2850</v>
      </c>
      <c r="I293" s="31" t="s">
        <v>77</v>
      </c>
      <c r="J293" s="31" t="s">
        <v>77</v>
      </c>
      <c r="K293" s="31" t="s">
        <v>77</v>
      </c>
    </row>
    <row r="294" spans="1:11" x14ac:dyDescent="0.2">
      <c r="A294" s="31" t="s">
        <v>578</v>
      </c>
      <c r="B294" s="32">
        <v>46286</v>
      </c>
      <c r="C294" s="31" t="s">
        <v>274</v>
      </c>
      <c r="D294" s="31">
        <v>2024</v>
      </c>
      <c r="E294" s="31">
        <v>80</v>
      </c>
      <c r="F294" s="33" t="s">
        <v>78</v>
      </c>
      <c r="G294" s="31" t="s">
        <v>279</v>
      </c>
      <c r="H294" s="164">
        <v>790</v>
      </c>
      <c r="I294" s="31" t="s">
        <v>76</v>
      </c>
      <c r="J294" s="31" t="s">
        <v>77</v>
      </c>
      <c r="K294" s="31" t="s">
        <v>76</v>
      </c>
    </row>
    <row r="295" spans="1:11" x14ac:dyDescent="0.2">
      <c r="A295" s="31" t="s">
        <v>579</v>
      </c>
      <c r="B295" s="32">
        <v>46297</v>
      </c>
      <c r="C295" s="31" t="s">
        <v>278</v>
      </c>
      <c r="D295" s="31">
        <v>2026</v>
      </c>
      <c r="E295" s="31">
        <v>41</v>
      </c>
      <c r="F295" s="33" t="s">
        <v>284</v>
      </c>
      <c r="G295" s="31" t="s">
        <v>276</v>
      </c>
      <c r="H295" s="164">
        <v>2030</v>
      </c>
      <c r="I295" s="31" t="s">
        <v>76</v>
      </c>
      <c r="J295" s="31" t="s">
        <v>77</v>
      </c>
      <c r="K295" s="31" t="s">
        <v>76</v>
      </c>
    </row>
    <row r="296" spans="1:11" x14ac:dyDescent="0.2">
      <c r="A296" s="31" t="s">
        <v>580</v>
      </c>
      <c r="B296" s="32">
        <v>45969</v>
      </c>
      <c r="C296" s="31" t="s">
        <v>281</v>
      </c>
      <c r="D296" s="31">
        <v>2026</v>
      </c>
      <c r="E296" s="31">
        <v>55</v>
      </c>
      <c r="F296" s="33" t="s">
        <v>275</v>
      </c>
      <c r="G296" s="31" t="s">
        <v>285</v>
      </c>
      <c r="H296" s="164">
        <v>1600</v>
      </c>
      <c r="I296" s="31" t="s">
        <v>77</v>
      </c>
      <c r="J296" s="31" t="s">
        <v>77</v>
      </c>
      <c r="K296" s="31" t="s">
        <v>76</v>
      </c>
    </row>
    <row r="297" spans="1:11" x14ac:dyDescent="0.2">
      <c r="A297" s="31" t="s">
        <v>581</v>
      </c>
      <c r="B297" s="32">
        <v>46379</v>
      </c>
      <c r="C297" s="31" t="s">
        <v>283</v>
      </c>
      <c r="D297" s="31">
        <v>2026</v>
      </c>
      <c r="E297" s="31">
        <v>28</v>
      </c>
      <c r="F297" s="33" t="s">
        <v>75</v>
      </c>
      <c r="G297" s="31" t="s">
        <v>276</v>
      </c>
      <c r="H297" s="163">
        <v>3250</v>
      </c>
      <c r="I297" s="31" t="s">
        <v>76</v>
      </c>
      <c r="J297" s="31" t="s">
        <v>76</v>
      </c>
      <c r="K297" s="31" t="s">
        <v>77</v>
      </c>
    </row>
    <row r="298" spans="1:11" x14ac:dyDescent="0.2">
      <c r="A298" s="31" t="s">
        <v>582</v>
      </c>
      <c r="B298" s="32">
        <v>46034</v>
      </c>
      <c r="C298" s="31" t="s">
        <v>287</v>
      </c>
      <c r="D298" s="31">
        <v>2024</v>
      </c>
      <c r="E298" s="31">
        <v>76</v>
      </c>
      <c r="F298" s="33" t="s">
        <v>78</v>
      </c>
      <c r="G298" s="31" t="s">
        <v>279</v>
      </c>
      <c r="H298" s="164">
        <v>1320</v>
      </c>
      <c r="I298" s="31" t="s">
        <v>76</v>
      </c>
      <c r="J298" s="31" t="s">
        <v>77</v>
      </c>
      <c r="K298" s="31" t="s">
        <v>76</v>
      </c>
    </row>
    <row r="299" spans="1:11" x14ac:dyDescent="0.2">
      <c r="A299" s="31" t="s">
        <v>583</v>
      </c>
      <c r="B299" s="32">
        <v>46080</v>
      </c>
      <c r="C299" s="31" t="s">
        <v>289</v>
      </c>
      <c r="D299" s="31">
        <v>2026</v>
      </c>
      <c r="E299" s="31">
        <v>43</v>
      </c>
      <c r="F299" s="33" t="s">
        <v>284</v>
      </c>
      <c r="G299" s="31" t="s">
        <v>276</v>
      </c>
      <c r="H299" s="163">
        <v>2500</v>
      </c>
      <c r="I299" s="31" t="s">
        <v>76</v>
      </c>
      <c r="J299" s="31" t="s">
        <v>77</v>
      </c>
      <c r="K299" s="31" t="s">
        <v>76</v>
      </c>
    </row>
    <row r="300" spans="1:11" x14ac:dyDescent="0.2">
      <c r="A300" s="31" t="s">
        <v>584</v>
      </c>
      <c r="B300" s="32">
        <v>46096</v>
      </c>
      <c r="C300" s="31" t="s">
        <v>291</v>
      </c>
      <c r="D300" s="31">
        <v>2025</v>
      </c>
      <c r="E300" s="31">
        <v>86</v>
      </c>
      <c r="F300" s="33" t="s">
        <v>275</v>
      </c>
      <c r="G300" s="31" t="s">
        <v>279</v>
      </c>
      <c r="H300" s="164">
        <v>900</v>
      </c>
      <c r="I300" s="31" t="s">
        <v>76</v>
      </c>
      <c r="J300" s="31" t="s">
        <v>77</v>
      </c>
      <c r="K300" s="31" t="s">
        <v>76</v>
      </c>
    </row>
    <row r="301" spans="1:11" x14ac:dyDescent="0.2">
      <c r="A301" s="31" t="s">
        <v>585</v>
      </c>
      <c r="B301" s="32">
        <v>46136</v>
      </c>
      <c r="C301" s="31" t="s">
        <v>293</v>
      </c>
      <c r="D301" s="31">
        <v>2026</v>
      </c>
      <c r="E301" s="31">
        <v>46</v>
      </c>
      <c r="F301" s="33" t="s">
        <v>75</v>
      </c>
      <c r="G301" s="31" t="s">
        <v>276</v>
      </c>
      <c r="H301" s="164">
        <v>2300</v>
      </c>
      <c r="I301" s="31" t="s">
        <v>77</v>
      </c>
      <c r="J301" s="31" t="s">
        <v>77</v>
      </c>
      <c r="K301" s="31" t="s">
        <v>76</v>
      </c>
    </row>
    <row r="302" spans="1:11" x14ac:dyDescent="0.2">
      <c r="A302" s="31" t="s">
        <v>586</v>
      </c>
      <c r="B302" s="32">
        <v>46152</v>
      </c>
      <c r="C302" s="31" t="s">
        <v>295</v>
      </c>
      <c r="D302" s="31">
        <v>2026</v>
      </c>
      <c r="E302" s="31">
        <v>70</v>
      </c>
      <c r="F302" s="33" t="s">
        <v>78</v>
      </c>
      <c r="G302" s="31" t="s">
        <v>285</v>
      </c>
      <c r="H302" s="164">
        <v>1800</v>
      </c>
      <c r="I302" s="31" t="s">
        <v>76</v>
      </c>
      <c r="J302" s="31" t="s">
        <v>77</v>
      </c>
      <c r="K302" s="31" t="s">
        <v>76</v>
      </c>
    </row>
    <row r="303" spans="1:11" x14ac:dyDescent="0.2">
      <c r="A303" s="31" t="s">
        <v>587</v>
      </c>
      <c r="B303" s="32">
        <v>46175</v>
      </c>
      <c r="C303" s="31" t="s">
        <v>297</v>
      </c>
      <c r="D303" s="31">
        <v>2026</v>
      </c>
      <c r="E303" s="31">
        <v>37</v>
      </c>
      <c r="F303" s="33" t="s">
        <v>284</v>
      </c>
      <c r="G303" s="31" t="s">
        <v>276</v>
      </c>
      <c r="H303" s="163">
        <v>2850</v>
      </c>
      <c r="I303" s="31" t="s">
        <v>77</v>
      </c>
      <c r="J303" s="31" t="s">
        <v>76</v>
      </c>
      <c r="K303" s="31" t="s">
        <v>76</v>
      </c>
    </row>
    <row r="304" spans="1:11" x14ac:dyDescent="0.2">
      <c r="A304" s="31" t="s">
        <v>589</v>
      </c>
      <c r="B304" s="32">
        <v>46224</v>
      </c>
      <c r="C304" s="31" t="s">
        <v>274</v>
      </c>
      <c r="D304" s="31">
        <v>2026</v>
      </c>
      <c r="E304" s="31">
        <v>40</v>
      </c>
      <c r="F304" s="33" t="s">
        <v>275</v>
      </c>
      <c r="G304" s="31" t="s">
        <v>276</v>
      </c>
      <c r="H304" s="164">
        <v>2050</v>
      </c>
      <c r="I304" s="31" t="s">
        <v>76</v>
      </c>
      <c r="J304" s="31" t="s">
        <v>77</v>
      </c>
      <c r="K304" s="31" t="s">
        <v>76</v>
      </c>
    </row>
    <row r="305" spans="1:11" x14ac:dyDescent="0.2">
      <c r="A305" s="31" t="s">
        <v>590</v>
      </c>
      <c r="B305" s="32">
        <v>46241</v>
      </c>
      <c r="C305" s="31" t="s">
        <v>278</v>
      </c>
      <c r="D305" s="31">
        <v>2026</v>
      </c>
      <c r="E305" s="31">
        <v>61</v>
      </c>
      <c r="F305" s="33" t="s">
        <v>75</v>
      </c>
      <c r="G305" s="31" t="s">
        <v>279</v>
      </c>
      <c r="H305" s="164">
        <v>1040</v>
      </c>
      <c r="I305" s="31" t="s">
        <v>77</v>
      </c>
      <c r="J305" s="31" t="s">
        <v>77</v>
      </c>
      <c r="K305" s="31" t="s">
        <v>76</v>
      </c>
    </row>
    <row r="306" spans="1:11" x14ac:dyDescent="0.2">
      <c r="A306" s="31" t="s">
        <v>591</v>
      </c>
      <c r="B306" s="32">
        <v>46282</v>
      </c>
      <c r="C306" s="31" t="s">
        <v>281</v>
      </c>
      <c r="D306" s="31">
        <v>2026</v>
      </c>
      <c r="E306" s="31">
        <v>29</v>
      </c>
      <c r="F306" s="33" t="s">
        <v>78</v>
      </c>
      <c r="G306" s="31" t="s">
        <v>276</v>
      </c>
      <c r="H306" s="164">
        <v>3000</v>
      </c>
      <c r="I306" s="31" t="s">
        <v>76</v>
      </c>
      <c r="J306" s="31" t="s">
        <v>76</v>
      </c>
      <c r="K306" s="31" t="s">
        <v>77</v>
      </c>
    </row>
    <row r="307" spans="1:11" x14ac:dyDescent="0.2">
      <c r="A307" s="31" t="s">
        <v>592</v>
      </c>
      <c r="B307" s="32">
        <v>46324</v>
      </c>
      <c r="C307" s="31" t="s">
        <v>283</v>
      </c>
      <c r="D307" s="31">
        <v>2026</v>
      </c>
      <c r="E307" s="31">
        <v>70</v>
      </c>
      <c r="F307" s="33" t="s">
        <v>284</v>
      </c>
      <c r="G307" s="31" t="s">
        <v>285</v>
      </c>
      <c r="H307" s="164">
        <v>1190</v>
      </c>
      <c r="I307" s="31" t="s">
        <v>76</v>
      </c>
      <c r="J307" s="31" t="s">
        <v>77</v>
      </c>
      <c r="K307" s="31" t="s">
        <v>76</v>
      </c>
    </row>
    <row r="308" spans="1:11" x14ac:dyDescent="0.2">
      <c r="A308" s="31" t="s">
        <v>593</v>
      </c>
      <c r="B308" s="32">
        <v>45976</v>
      </c>
      <c r="C308" s="31" t="s">
        <v>287</v>
      </c>
      <c r="D308" s="31">
        <v>2026</v>
      </c>
      <c r="E308" s="31">
        <v>54</v>
      </c>
      <c r="F308" s="33" t="s">
        <v>275</v>
      </c>
      <c r="G308" s="31" t="s">
        <v>276</v>
      </c>
      <c r="H308" s="163">
        <v>2650</v>
      </c>
      <c r="I308" s="31" t="s">
        <v>76</v>
      </c>
      <c r="J308" s="31" t="s">
        <v>77</v>
      </c>
      <c r="K308" s="31" t="s">
        <v>76</v>
      </c>
    </row>
    <row r="309" spans="1:11" x14ac:dyDescent="0.2">
      <c r="A309" s="31" t="s">
        <v>594</v>
      </c>
      <c r="B309" s="32">
        <v>45999</v>
      </c>
      <c r="C309" s="31" t="s">
        <v>289</v>
      </c>
      <c r="D309" s="31">
        <v>2024</v>
      </c>
      <c r="E309" s="31">
        <v>77</v>
      </c>
      <c r="F309" s="33" t="s">
        <v>75</v>
      </c>
      <c r="G309" s="31" t="s">
        <v>279</v>
      </c>
      <c r="H309" s="163">
        <v>900</v>
      </c>
      <c r="I309" s="31" t="s">
        <v>76</v>
      </c>
      <c r="J309" s="31" t="s">
        <v>77</v>
      </c>
      <c r="K309" s="31" t="s">
        <v>76</v>
      </c>
    </row>
    <row r="310" spans="1:11" x14ac:dyDescent="0.2">
      <c r="A310" s="31" t="s">
        <v>595</v>
      </c>
      <c r="B310" s="32">
        <v>46033</v>
      </c>
      <c r="C310" s="31" t="s">
        <v>291</v>
      </c>
      <c r="D310" s="31">
        <v>2026</v>
      </c>
      <c r="E310" s="31">
        <v>41</v>
      </c>
      <c r="F310" s="33" t="s">
        <v>284</v>
      </c>
      <c r="G310" s="31" t="s">
        <v>276</v>
      </c>
      <c r="H310" s="163">
        <v>2550</v>
      </c>
      <c r="I310" s="31" t="s">
        <v>77</v>
      </c>
      <c r="J310" s="31" t="s">
        <v>76</v>
      </c>
      <c r="K310" s="31" t="s">
        <v>76</v>
      </c>
    </row>
    <row r="311" spans="1:11" x14ac:dyDescent="0.2">
      <c r="A311" s="31" t="s">
        <v>596</v>
      </c>
      <c r="B311" s="32">
        <v>46077</v>
      </c>
      <c r="C311" s="31" t="s">
        <v>293</v>
      </c>
      <c r="D311" s="31">
        <v>2026</v>
      </c>
      <c r="E311" s="31">
        <v>71</v>
      </c>
      <c r="F311" s="33" t="s">
        <v>78</v>
      </c>
      <c r="G311" s="31" t="s">
        <v>276</v>
      </c>
      <c r="H311" s="163">
        <v>2350</v>
      </c>
      <c r="I311" s="31" t="s">
        <v>76</v>
      </c>
      <c r="J311" s="31" t="s">
        <v>77</v>
      </c>
      <c r="K311" s="31" t="s">
        <v>76</v>
      </c>
    </row>
    <row r="312" spans="1:11" x14ac:dyDescent="0.2">
      <c r="A312" s="31" t="s">
        <v>597</v>
      </c>
      <c r="B312" s="32">
        <v>46097</v>
      </c>
      <c r="C312" s="31" t="s">
        <v>295</v>
      </c>
      <c r="D312" s="31">
        <v>2026</v>
      </c>
      <c r="E312" s="31">
        <v>50</v>
      </c>
      <c r="F312" s="33" t="s">
        <v>275</v>
      </c>
      <c r="G312" s="31" t="s">
        <v>279</v>
      </c>
      <c r="H312" s="163">
        <v>1200</v>
      </c>
      <c r="I312" s="31" t="s">
        <v>76</v>
      </c>
      <c r="J312" s="31" t="s">
        <v>77</v>
      </c>
      <c r="K312" s="31" t="s">
        <v>77</v>
      </c>
    </row>
    <row r="313" spans="1:11" x14ac:dyDescent="0.2">
      <c r="A313" s="31" t="s">
        <v>598</v>
      </c>
      <c r="B313" s="32">
        <v>46142</v>
      </c>
      <c r="C313" s="31" t="s">
        <v>297</v>
      </c>
      <c r="D313" s="31">
        <v>2026</v>
      </c>
      <c r="E313" s="31">
        <v>35</v>
      </c>
      <c r="F313" s="33" t="s">
        <v>75</v>
      </c>
      <c r="G313" s="31" t="s">
        <v>276</v>
      </c>
      <c r="H313" s="163">
        <v>2850</v>
      </c>
      <c r="I313" s="31" t="s">
        <v>77</v>
      </c>
      <c r="J313" s="31" t="s">
        <v>77</v>
      </c>
      <c r="K313" s="31" t="s">
        <v>76</v>
      </c>
    </row>
    <row r="314" spans="1:11" x14ac:dyDescent="0.2">
      <c r="A314" s="31" t="s">
        <v>599</v>
      </c>
      <c r="B314" s="32">
        <v>46165</v>
      </c>
      <c r="C314" s="31" t="s">
        <v>274</v>
      </c>
      <c r="D314" s="31">
        <v>2025</v>
      </c>
      <c r="E314" s="31">
        <v>81</v>
      </c>
      <c r="F314" s="33" t="s">
        <v>78</v>
      </c>
      <c r="G314" s="31" t="s">
        <v>279</v>
      </c>
      <c r="H314" s="163">
        <v>780</v>
      </c>
      <c r="I314" s="31" t="s">
        <v>76</v>
      </c>
      <c r="J314" s="31" t="s">
        <v>77</v>
      </c>
      <c r="K314" s="31" t="s">
        <v>76</v>
      </c>
    </row>
    <row r="315" spans="1:11" x14ac:dyDescent="0.2">
      <c r="A315" s="31" t="s">
        <v>600</v>
      </c>
      <c r="B315" s="32">
        <v>46181</v>
      </c>
      <c r="C315" s="31" t="s">
        <v>278</v>
      </c>
      <c r="D315" s="31">
        <v>2026</v>
      </c>
      <c r="E315" s="31">
        <v>42</v>
      </c>
      <c r="F315" s="33" t="s">
        <v>284</v>
      </c>
      <c r="G315" s="31" t="s">
        <v>276</v>
      </c>
      <c r="H315" s="164">
        <v>2130</v>
      </c>
      <c r="I315" s="31" t="s">
        <v>76</v>
      </c>
      <c r="J315" s="31" t="s">
        <v>77</v>
      </c>
      <c r="K315" s="31" t="s">
        <v>76</v>
      </c>
    </row>
    <row r="316" spans="1:11" x14ac:dyDescent="0.2">
      <c r="A316" s="31" t="s">
        <v>601</v>
      </c>
      <c r="B316" s="32">
        <v>46223</v>
      </c>
      <c r="C316" s="31" t="s">
        <v>281</v>
      </c>
      <c r="D316" s="31">
        <v>2026</v>
      </c>
      <c r="E316" s="31">
        <v>56</v>
      </c>
      <c r="F316" s="33" t="s">
        <v>275</v>
      </c>
      <c r="G316" s="31" t="s">
        <v>285</v>
      </c>
      <c r="H316" s="163">
        <v>1700</v>
      </c>
      <c r="I316" s="31" t="s">
        <v>77</v>
      </c>
      <c r="J316" s="31" t="s">
        <v>77</v>
      </c>
      <c r="K316" s="31" t="s">
        <v>76</v>
      </c>
    </row>
    <row r="317" spans="1:11" x14ac:dyDescent="0.2">
      <c r="A317" s="31" t="s">
        <v>602</v>
      </c>
      <c r="B317" s="32">
        <v>46238</v>
      </c>
      <c r="C317" s="31" t="s">
        <v>283</v>
      </c>
      <c r="D317" s="31">
        <v>2026</v>
      </c>
      <c r="E317" s="31">
        <v>29</v>
      </c>
      <c r="F317" s="33" t="s">
        <v>75</v>
      </c>
      <c r="G317" s="31" t="s">
        <v>276</v>
      </c>
      <c r="H317" s="164">
        <v>3300</v>
      </c>
      <c r="I317" s="31" t="s">
        <v>76</v>
      </c>
      <c r="J317" s="31" t="s">
        <v>76</v>
      </c>
      <c r="K317" s="31" t="s">
        <v>77</v>
      </c>
    </row>
    <row r="318" spans="1:11" x14ac:dyDescent="0.2">
      <c r="A318" s="31" t="s">
        <v>603</v>
      </c>
      <c r="B318" s="32">
        <v>46283</v>
      </c>
      <c r="C318" s="31" t="s">
        <v>287</v>
      </c>
      <c r="D318" s="31">
        <v>2025</v>
      </c>
      <c r="E318" s="31">
        <v>78</v>
      </c>
      <c r="F318" s="33" t="s">
        <v>78</v>
      </c>
      <c r="G318" s="31" t="s">
        <v>279</v>
      </c>
      <c r="H318" s="163">
        <v>1390</v>
      </c>
      <c r="I318" s="31" t="s">
        <v>76</v>
      </c>
      <c r="J318" s="31" t="s">
        <v>77</v>
      </c>
      <c r="K318" s="31" t="s">
        <v>76</v>
      </c>
    </row>
    <row r="319" spans="1:11" x14ac:dyDescent="0.2">
      <c r="A319" s="31" t="s">
        <v>604</v>
      </c>
      <c r="B319" s="32">
        <v>46326</v>
      </c>
      <c r="C319" s="31" t="s">
        <v>289</v>
      </c>
      <c r="D319" s="31">
        <v>2026</v>
      </c>
      <c r="E319" s="31">
        <v>44</v>
      </c>
      <c r="F319" s="33" t="s">
        <v>284</v>
      </c>
      <c r="G319" s="31" t="s">
        <v>276</v>
      </c>
      <c r="H319" s="164">
        <v>2550</v>
      </c>
      <c r="I319" s="31" t="s">
        <v>76</v>
      </c>
      <c r="J319" s="31" t="s">
        <v>77</v>
      </c>
      <c r="K319" s="31" t="s">
        <v>76</v>
      </c>
    </row>
    <row r="320" spans="1:11" x14ac:dyDescent="0.2">
      <c r="A320" s="31" t="s">
        <v>605</v>
      </c>
      <c r="B320" s="32">
        <v>45972</v>
      </c>
      <c r="C320" s="31" t="s">
        <v>291</v>
      </c>
      <c r="D320" s="31">
        <v>2026</v>
      </c>
      <c r="E320" s="31">
        <v>87</v>
      </c>
      <c r="F320" s="33" t="s">
        <v>275</v>
      </c>
      <c r="G320" s="31" t="s">
        <v>279</v>
      </c>
      <c r="H320" s="164">
        <v>930</v>
      </c>
      <c r="I320" s="31" t="s">
        <v>76</v>
      </c>
      <c r="J320" s="31" t="s">
        <v>77</v>
      </c>
      <c r="K320" s="31" t="s">
        <v>76</v>
      </c>
    </row>
    <row r="321" spans="1:11" x14ac:dyDescent="0.2">
      <c r="A321" s="31" t="s">
        <v>606</v>
      </c>
      <c r="B321" s="32">
        <v>46077</v>
      </c>
      <c r="C321" s="31" t="s">
        <v>293</v>
      </c>
      <c r="D321" s="31">
        <v>2026</v>
      </c>
      <c r="E321" s="31">
        <v>47</v>
      </c>
      <c r="F321" s="33" t="s">
        <v>75</v>
      </c>
      <c r="G321" s="31" t="s">
        <v>276</v>
      </c>
      <c r="H321" s="164">
        <v>2450</v>
      </c>
      <c r="I321" s="31" t="s">
        <v>77</v>
      </c>
      <c r="J321" s="31" t="s">
        <v>77</v>
      </c>
      <c r="K321" s="31" t="s">
        <v>76</v>
      </c>
    </row>
    <row r="322" spans="1:11" x14ac:dyDescent="0.2">
      <c r="A322" s="31" t="s">
        <v>607</v>
      </c>
      <c r="B322" s="32">
        <v>46090</v>
      </c>
      <c r="C322" s="31" t="s">
        <v>295</v>
      </c>
      <c r="D322" s="31">
        <v>2026</v>
      </c>
      <c r="E322" s="31">
        <v>72</v>
      </c>
      <c r="F322" s="33" t="s">
        <v>78</v>
      </c>
      <c r="G322" s="31" t="s">
        <v>285</v>
      </c>
      <c r="H322" s="164">
        <v>1900</v>
      </c>
      <c r="I322" s="31" t="s">
        <v>76</v>
      </c>
      <c r="J322" s="31" t="s">
        <v>77</v>
      </c>
      <c r="K322" s="31" t="s">
        <v>76</v>
      </c>
    </row>
    <row r="323" spans="1:11" x14ac:dyDescent="0.2">
      <c r="A323" s="31" t="s">
        <v>608</v>
      </c>
      <c r="B323" s="32">
        <v>46139</v>
      </c>
      <c r="C323" s="31" t="s">
        <v>297</v>
      </c>
      <c r="D323" s="31">
        <v>2026</v>
      </c>
      <c r="E323" s="31">
        <v>38</v>
      </c>
      <c r="F323" s="33" t="s">
        <v>284</v>
      </c>
      <c r="G323" s="31" t="s">
        <v>276</v>
      </c>
      <c r="H323" s="163">
        <v>2850</v>
      </c>
      <c r="I323" s="31" t="s">
        <v>77</v>
      </c>
      <c r="J323" s="31" t="s">
        <v>76</v>
      </c>
      <c r="K323" s="31" t="s">
        <v>76</v>
      </c>
    </row>
    <row r="324" spans="1:11" x14ac:dyDescent="0.2">
      <c r="A324" s="31" t="s">
        <v>609</v>
      </c>
      <c r="B324" s="32">
        <v>46161</v>
      </c>
      <c r="C324" s="31" t="s">
        <v>274</v>
      </c>
      <c r="D324" s="31">
        <v>2026</v>
      </c>
      <c r="E324" s="31">
        <v>52</v>
      </c>
      <c r="F324" s="33" t="s">
        <v>275</v>
      </c>
      <c r="G324" s="31" t="s">
        <v>276</v>
      </c>
      <c r="H324" s="163">
        <v>2250</v>
      </c>
      <c r="I324" s="31" t="s">
        <v>76</v>
      </c>
      <c r="J324" s="31" t="s">
        <v>77</v>
      </c>
      <c r="K324" s="31" t="s">
        <v>76</v>
      </c>
    </row>
    <row r="325" spans="1:11" x14ac:dyDescent="0.2">
      <c r="A325" s="31" t="s">
        <v>610</v>
      </c>
      <c r="B325" s="32">
        <v>46208</v>
      </c>
      <c r="C325" s="31" t="s">
        <v>278</v>
      </c>
      <c r="D325" s="31">
        <v>2026</v>
      </c>
      <c r="E325" s="31">
        <v>62</v>
      </c>
      <c r="F325" s="33" t="s">
        <v>75</v>
      </c>
      <c r="G325" s="31" t="s">
        <v>279</v>
      </c>
      <c r="H325" s="164">
        <v>1070</v>
      </c>
      <c r="I325" s="31" t="s">
        <v>76</v>
      </c>
      <c r="J325" s="31" t="s">
        <v>77</v>
      </c>
      <c r="K325" s="31" t="s">
        <v>77</v>
      </c>
    </row>
    <row r="326" spans="1:11" x14ac:dyDescent="0.2">
      <c r="A326" s="31" t="s">
        <v>611</v>
      </c>
      <c r="B326" s="32">
        <v>46256</v>
      </c>
      <c r="C326" s="31" t="s">
        <v>281</v>
      </c>
      <c r="D326" s="31">
        <v>2026</v>
      </c>
      <c r="E326" s="31">
        <v>31</v>
      </c>
      <c r="F326" s="33" t="s">
        <v>78</v>
      </c>
      <c r="G326" s="31" t="s">
        <v>276</v>
      </c>
      <c r="H326" s="164">
        <v>3150</v>
      </c>
      <c r="I326" s="31" t="s">
        <v>77</v>
      </c>
      <c r="J326" s="31" t="s">
        <v>76</v>
      </c>
      <c r="K326" s="31" t="s">
        <v>76</v>
      </c>
    </row>
    <row r="327" spans="1:11" x14ac:dyDescent="0.2">
      <c r="A327" s="31" t="s">
        <v>612</v>
      </c>
      <c r="B327" s="32">
        <v>46281</v>
      </c>
      <c r="C327" s="31" t="s">
        <v>283</v>
      </c>
      <c r="D327" s="31">
        <v>2026</v>
      </c>
      <c r="E327" s="31">
        <v>73</v>
      </c>
      <c r="F327" s="33" t="s">
        <v>284</v>
      </c>
      <c r="G327" s="31" t="s">
        <v>285</v>
      </c>
      <c r="H327" s="163">
        <v>1210</v>
      </c>
      <c r="I327" s="31" t="s">
        <v>76</v>
      </c>
      <c r="J327" s="31" t="s">
        <v>77</v>
      </c>
      <c r="K327" s="31" t="s">
        <v>76</v>
      </c>
    </row>
    <row r="328" spans="1:11" x14ac:dyDescent="0.2">
      <c r="A328" s="31" t="s">
        <v>613</v>
      </c>
      <c r="B328" s="32">
        <v>46319</v>
      </c>
      <c r="C328" s="31" t="s">
        <v>287</v>
      </c>
      <c r="D328" s="31">
        <v>2026</v>
      </c>
      <c r="E328" s="31">
        <v>55</v>
      </c>
      <c r="F328" s="33" t="s">
        <v>275</v>
      </c>
      <c r="G328" s="31" t="s">
        <v>276</v>
      </c>
      <c r="H328" s="164">
        <v>2750</v>
      </c>
      <c r="I328" s="31" t="s">
        <v>76</v>
      </c>
      <c r="J328" s="31" t="s">
        <v>77</v>
      </c>
      <c r="K328" s="31" t="s">
        <v>76</v>
      </c>
    </row>
    <row r="329" spans="1:11" x14ac:dyDescent="0.2">
      <c r="A329" s="31" t="s">
        <v>614</v>
      </c>
      <c r="B329" s="32">
        <v>45969</v>
      </c>
      <c r="C329" s="31" t="s">
        <v>289</v>
      </c>
      <c r="D329" s="31">
        <v>2025</v>
      </c>
      <c r="E329" s="31">
        <v>79</v>
      </c>
      <c r="F329" s="33" t="s">
        <v>75</v>
      </c>
      <c r="G329" s="31" t="s">
        <v>279</v>
      </c>
      <c r="H329" s="164">
        <v>930</v>
      </c>
      <c r="I329" s="31" t="s">
        <v>76</v>
      </c>
      <c r="J329" s="31" t="s">
        <v>77</v>
      </c>
      <c r="K329" s="31" t="s">
        <v>76</v>
      </c>
    </row>
    <row r="330" spans="1:11" x14ac:dyDescent="0.2">
      <c r="A330" s="31" t="s">
        <v>615</v>
      </c>
      <c r="B330" s="32">
        <v>46047</v>
      </c>
      <c r="C330" s="31" t="s">
        <v>291</v>
      </c>
      <c r="D330" s="31">
        <v>2026</v>
      </c>
      <c r="E330" s="31">
        <v>42</v>
      </c>
      <c r="F330" s="33" t="s">
        <v>284</v>
      </c>
      <c r="G330" s="31" t="s">
        <v>276</v>
      </c>
      <c r="H330" s="163">
        <v>2600</v>
      </c>
      <c r="I330" s="31" t="s">
        <v>77</v>
      </c>
      <c r="J330" s="31" t="s">
        <v>76</v>
      </c>
      <c r="K330" s="31" t="s">
        <v>76</v>
      </c>
    </row>
    <row r="331" spans="1:11" x14ac:dyDescent="0.2">
      <c r="A331" s="31" t="s">
        <v>616</v>
      </c>
      <c r="B331" s="32">
        <v>46067</v>
      </c>
      <c r="C331" s="31" t="s">
        <v>293</v>
      </c>
      <c r="D331" s="31">
        <v>2026</v>
      </c>
      <c r="E331" s="31">
        <v>73</v>
      </c>
      <c r="F331" s="33" t="s">
        <v>78</v>
      </c>
      <c r="G331" s="31" t="s">
        <v>276</v>
      </c>
      <c r="H331" s="163">
        <v>2400</v>
      </c>
      <c r="I331" s="31" t="s">
        <v>76</v>
      </c>
      <c r="J331" s="31" t="s">
        <v>77</v>
      </c>
      <c r="K331" s="31" t="s">
        <v>76</v>
      </c>
    </row>
    <row r="332" spans="1:11" x14ac:dyDescent="0.2">
      <c r="A332" s="31" t="s">
        <v>617</v>
      </c>
      <c r="B332" s="32">
        <v>46108</v>
      </c>
      <c r="C332" s="31" t="s">
        <v>295</v>
      </c>
      <c r="D332" s="31">
        <v>2026</v>
      </c>
      <c r="E332" s="31">
        <v>51</v>
      </c>
      <c r="F332" s="33" t="s">
        <v>275</v>
      </c>
      <c r="G332" s="31" t="s">
        <v>279</v>
      </c>
      <c r="H332" s="164">
        <v>1230</v>
      </c>
      <c r="I332" s="31" t="s">
        <v>77</v>
      </c>
      <c r="J332" s="31" t="s">
        <v>77</v>
      </c>
      <c r="K332" s="31" t="s">
        <v>77</v>
      </c>
    </row>
    <row r="333" spans="1:11" x14ac:dyDescent="0.2">
      <c r="A333" s="31" t="s">
        <v>618</v>
      </c>
      <c r="B333" s="32">
        <v>46123</v>
      </c>
      <c r="C333" s="31" t="s">
        <v>297</v>
      </c>
      <c r="D333" s="31">
        <v>2026</v>
      </c>
      <c r="E333" s="31">
        <v>36</v>
      </c>
      <c r="F333" s="33" t="s">
        <v>75</v>
      </c>
      <c r="G333" s="31" t="s">
        <v>276</v>
      </c>
      <c r="H333" s="164">
        <v>2950</v>
      </c>
      <c r="I333" s="31" t="s">
        <v>76</v>
      </c>
      <c r="J333" s="31" t="s">
        <v>77</v>
      </c>
      <c r="K333" s="31" t="s">
        <v>76</v>
      </c>
    </row>
    <row r="334" spans="1:11" x14ac:dyDescent="0.2">
      <c r="A334" s="31" t="s">
        <v>619</v>
      </c>
      <c r="B334" s="32">
        <v>46165</v>
      </c>
      <c r="C334" s="31" t="s">
        <v>274</v>
      </c>
      <c r="D334" s="31">
        <v>2026</v>
      </c>
      <c r="E334" s="31">
        <v>82</v>
      </c>
      <c r="F334" s="33" t="s">
        <v>78</v>
      </c>
      <c r="G334" s="31" t="s">
        <v>279</v>
      </c>
      <c r="H334" s="163">
        <v>810</v>
      </c>
      <c r="I334" s="31" t="s">
        <v>76</v>
      </c>
      <c r="J334" s="31" t="s">
        <v>77</v>
      </c>
      <c r="K334" s="31" t="s">
        <v>76</v>
      </c>
    </row>
    <row r="335" spans="1:11" x14ac:dyDescent="0.2">
      <c r="A335" s="31" t="s">
        <v>620</v>
      </c>
      <c r="B335" s="32">
        <v>46206</v>
      </c>
      <c r="C335" s="31" t="s">
        <v>278</v>
      </c>
      <c r="D335" s="31">
        <v>2026</v>
      </c>
      <c r="E335" s="31">
        <v>43</v>
      </c>
      <c r="F335" s="33" t="s">
        <v>284</v>
      </c>
      <c r="G335" s="31" t="s">
        <v>276</v>
      </c>
      <c r="H335" s="163">
        <v>2180</v>
      </c>
      <c r="I335" s="31" t="s">
        <v>76</v>
      </c>
      <c r="J335" s="31" t="s">
        <v>77</v>
      </c>
      <c r="K335" s="31" t="s">
        <v>76</v>
      </c>
    </row>
    <row r="336" spans="1:11" x14ac:dyDescent="0.2">
      <c r="A336" s="31" t="s">
        <v>621</v>
      </c>
      <c r="B336" s="32">
        <v>46255</v>
      </c>
      <c r="C336" s="31" t="s">
        <v>281</v>
      </c>
      <c r="D336" s="31">
        <v>2026</v>
      </c>
      <c r="E336" s="31">
        <v>57</v>
      </c>
      <c r="F336" s="33" t="s">
        <v>275</v>
      </c>
      <c r="G336" s="31" t="s">
        <v>285</v>
      </c>
      <c r="H336" s="163">
        <v>1800</v>
      </c>
      <c r="I336" s="31" t="s">
        <v>77</v>
      </c>
      <c r="J336" s="31" t="s">
        <v>77</v>
      </c>
      <c r="K336" s="31" t="s">
        <v>76</v>
      </c>
    </row>
    <row r="337" spans="1:11" x14ac:dyDescent="0.2">
      <c r="A337" s="31" t="s">
        <v>622</v>
      </c>
      <c r="B337" s="32">
        <v>46289</v>
      </c>
      <c r="C337" s="31" t="s">
        <v>283</v>
      </c>
      <c r="D337" s="31">
        <v>2026</v>
      </c>
      <c r="E337" s="31">
        <v>30</v>
      </c>
      <c r="F337" s="33" t="s">
        <v>75</v>
      </c>
      <c r="G337" s="31" t="s">
        <v>276</v>
      </c>
      <c r="H337" s="164">
        <v>3350</v>
      </c>
      <c r="I337" s="31" t="s">
        <v>76</v>
      </c>
      <c r="J337" s="31" t="s">
        <v>76</v>
      </c>
      <c r="K337" s="31" t="s">
        <v>77</v>
      </c>
    </row>
    <row r="338" spans="1:11" x14ac:dyDescent="0.2">
      <c r="A338" s="31" t="s">
        <v>623</v>
      </c>
      <c r="B338" s="32">
        <v>45974</v>
      </c>
      <c r="C338" s="31" t="s">
        <v>287</v>
      </c>
      <c r="D338" s="31">
        <v>2026</v>
      </c>
      <c r="E338" s="31">
        <v>80</v>
      </c>
      <c r="F338" s="33" t="s">
        <v>78</v>
      </c>
      <c r="G338" s="31" t="s">
        <v>279</v>
      </c>
      <c r="H338" s="163">
        <v>1430</v>
      </c>
      <c r="I338" s="31" t="s">
        <v>76</v>
      </c>
      <c r="J338" s="31" t="s">
        <v>77</v>
      </c>
      <c r="K338" s="31" t="s">
        <v>76</v>
      </c>
    </row>
    <row r="339" spans="1:11" x14ac:dyDescent="0.2">
      <c r="A339" s="31" t="s">
        <v>624</v>
      </c>
      <c r="B339" s="32">
        <v>46051</v>
      </c>
      <c r="C339" s="31" t="s">
        <v>289</v>
      </c>
      <c r="D339" s="31">
        <v>2026</v>
      </c>
      <c r="E339" s="31">
        <v>45</v>
      </c>
      <c r="F339" s="33" t="s">
        <v>284</v>
      </c>
      <c r="G339" s="31" t="s">
        <v>276</v>
      </c>
      <c r="H339" s="164">
        <v>2650</v>
      </c>
      <c r="I339" s="31" t="s">
        <v>76</v>
      </c>
      <c r="J339" s="31" t="s">
        <v>77</v>
      </c>
      <c r="K339" s="31" t="s">
        <v>76</v>
      </c>
    </row>
    <row r="340" spans="1:11" x14ac:dyDescent="0.2">
      <c r="A340" s="31" t="s">
        <v>625</v>
      </c>
      <c r="B340" s="32">
        <v>46069</v>
      </c>
      <c r="C340" s="31" t="s">
        <v>291</v>
      </c>
      <c r="D340" s="31">
        <v>2026</v>
      </c>
      <c r="E340" s="31">
        <v>88</v>
      </c>
      <c r="F340" s="33" t="s">
        <v>275</v>
      </c>
      <c r="G340" s="31" t="s">
        <v>279</v>
      </c>
      <c r="H340" s="164">
        <v>960</v>
      </c>
      <c r="I340" s="31" t="s">
        <v>76</v>
      </c>
      <c r="J340" s="31" t="s">
        <v>77</v>
      </c>
      <c r="K340" s="31" t="s">
        <v>76</v>
      </c>
    </row>
    <row r="341" spans="1:11" x14ac:dyDescent="0.2">
      <c r="A341" s="31" t="s">
        <v>626</v>
      </c>
      <c r="B341" s="32">
        <v>46086</v>
      </c>
      <c r="C341" s="31" t="s">
        <v>293</v>
      </c>
      <c r="D341" s="31">
        <v>2026</v>
      </c>
      <c r="E341" s="31">
        <v>48</v>
      </c>
      <c r="F341" s="33" t="s">
        <v>75</v>
      </c>
      <c r="G341" s="31" t="s">
        <v>276</v>
      </c>
      <c r="H341" s="163">
        <v>2500</v>
      </c>
      <c r="I341" s="31" t="s">
        <v>77</v>
      </c>
      <c r="J341" s="31" t="s">
        <v>77</v>
      </c>
      <c r="K341" s="31" t="s">
        <v>76</v>
      </c>
    </row>
    <row r="342" spans="1:11" x14ac:dyDescent="0.2">
      <c r="A342" s="31" t="s">
        <v>627</v>
      </c>
      <c r="B342" s="32">
        <v>46130</v>
      </c>
      <c r="C342" s="31" t="s">
        <v>295</v>
      </c>
      <c r="D342" s="31">
        <v>2026</v>
      </c>
      <c r="E342" s="31">
        <v>74</v>
      </c>
      <c r="F342" s="33" t="s">
        <v>78</v>
      </c>
      <c r="G342" s="31" t="s">
        <v>285</v>
      </c>
      <c r="H342" s="163">
        <v>2000</v>
      </c>
      <c r="I342" s="31" t="s">
        <v>76</v>
      </c>
      <c r="J342" s="31" t="s">
        <v>77</v>
      </c>
      <c r="K342" s="31" t="s">
        <v>76</v>
      </c>
    </row>
    <row r="343" spans="1:11" x14ac:dyDescent="0.2">
      <c r="A343" s="31" t="s">
        <v>628</v>
      </c>
      <c r="B343" s="32">
        <v>46173</v>
      </c>
      <c r="C343" s="31" t="s">
        <v>297</v>
      </c>
      <c r="D343" s="31">
        <v>2026</v>
      </c>
      <c r="E343" s="31">
        <v>39</v>
      </c>
      <c r="F343" s="33" t="s">
        <v>284</v>
      </c>
      <c r="G343" s="31" t="s">
        <v>276</v>
      </c>
      <c r="H343" s="164">
        <v>2900</v>
      </c>
      <c r="I343" s="31" t="s">
        <v>77</v>
      </c>
      <c r="J343" s="31" t="s">
        <v>76</v>
      </c>
      <c r="K343" s="31" t="s">
        <v>76</v>
      </c>
    </row>
    <row r="344" spans="1:11" x14ac:dyDescent="0.2">
      <c r="A344" s="31" t="s">
        <v>629</v>
      </c>
      <c r="B344" s="32">
        <v>46223</v>
      </c>
      <c r="C344" s="31" t="s">
        <v>274</v>
      </c>
      <c r="D344" s="31">
        <v>2026</v>
      </c>
      <c r="E344" s="31">
        <v>53</v>
      </c>
      <c r="F344" s="33" t="s">
        <v>275</v>
      </c>
      <c r="G344" s="31" t="s">
        <v>276</v>
      </c>
      <c r="H344" s="164">
        <v>2300</v>
      </c>
      <c r="I344" s="31" t="s">
        <v>76</v>
      </c>
      <c r="J344" s="31" t="s">
        <v>77</v>
      </c>
      <c r="K344" s="31" t="s">
        <v>76</v>
      </c>
    </row>
    <row r="345" spans="1:11" x14ac:dyDescent="0.2">
      <c r="A345" s="31" t="s">
        <v>630</v>
      </c>
      <c r="B345" s="32">
        <v>46243</v>
      </c>
      <c r="C345" s="31" t="s">
        <v>278</v>
      </c>
      <c r="D345" s="31">
        <v>2026</v>
      </c>
      <c r="E345" s="31">
        <v>63</v>
      </c>
      <c r="F345" s="33" t="s">
        <v>75</v>
      </c>
      <c r="G345" s="31" t="s">
        <v>279</v>
      </c>
      <c r="H345" s="164">
        <v>1100</v>
      </c>
      <c r="I345" s="31" t="s">
        <v>77</v>
      </c>
      <c r="J345" s="31" t="s">
        <v>77</v>
      </c>
      <c r="K345" s="31" t="s">
        <v>76</v>
      </c>
    </row>
    <row r="346" spans="1:11" x14ac:dyDescent="0.2">
      <c r="A346" s="31" t="s">
        <v>631</v>
      </c>
      <c r="B346" s="32">
        <v>46291</v>
      </c>
      <c r="C346" s="31" t="s">
        <v>281</v>
      </c>
      <c r="D346" s="31">
        <v>2026</v>
      </c>
      <c r="E346" s="31">
        <v>32</v>
      </c>
      <c r="F346" s="33" t="s">
        <v>78</v>
      </c>
      <c r="G346" s="31" t="s">
        <v>276</v>
      </c>
      <c r="H346" s="163">
        <v>3200</v>
      </c>
      <c r="I346" s="31" t="s">
        <v>76</v>
      </c>
      <c r="J346" s="31" t="s">
        <v>76</v>
      </c>
      <c r="K346" s="31" t="s">
        <v>77</v>
      </c>
    </row>
    <row r="347" spans="1:11" x14ac:dyDescent="0.2">
      <c r="A347" s="31" t="s">
        <v>632</v>
      </c>
      <c r="B347" s="32">
        <v>46316</v>
      </c>
      <c r="C347" s="31" t="s">
        <v>283</v>
      </c>
      <c r="D347" s="31">
        <v>2026</v>
      </c>
      <c r="E347" s="31">
        <v>75</v>
      </c>
      <c r="F347" s="33" t="s">
        <v>284</v>
      </c>
      <c r="G347" s="31" t="s">
        <v>285</v>
      </c>
      <c r="H347" s="163">
        <v>1240</v>
      </c>
      <c r="I347" s="31" t="s">
        <v>76</v>
      </c>
      <c r="J347" s="31" t="s">
        <v>77</v>
      </c>
      <c r="K347" s="31" t="s">
        <v>76</v>
      </c>
    </row>
    <row r="348" spans="1:11" x14ac:dyDescent="0.2">
      <c r="A348" s="31" t="s">
        <v>633</v>
      </c>
      <c r="B348" s="32">
        <v>45963</v>
      </c>
      <c r="C348" s="31" t="s">
        <v>287</v>
      </c>
      <c r="D348" s="31">
        <v>2026</v>
      </c>
      <c r="E348" s="31">
        <v>56</v>
      </c>
      <c r="F348" s="33" t="s">
        <v>275</v>
      </c>
      <c r="G348" s="31" t="s">
        <v>276</v>
      </c>
      <c r="H348" s="163">
        <v>2850</v>
      </c>
      <c r="I348" s="31" t="s">
        <v>77</v>
      </c>
      <c r="J348" s="31" t="s">
        <v>77</v>
      </c>
      <c r="K348" s="31" t="s">
        <v>76</v>
      </c>
    </row>
    <row r="349" spans="1:11" x14ac:dyDescent="0.2">
      <c r="A349" s="31" t="s">
        <v>634</v>
      </c>
      <c r="B349" s="32">
        <v>46016</v>
      </c>
      <c r="C349" s="31" t="s">
        <v>289</v>
      </c>
      <c r="D349" s="31">
        <v>2026</v>
      </c>
      <c r="E349" s="31">
        <v>81</v>
      </c>
      <c r="F349" s="33" t="s">
        <v>75</v>
      </c>
      <c r="G349" s="31" t="s">
        <v>279</v>
      </c>
      <c r="H349" s="163">
        <v>960</v>
      </c>
      <c r="I349" s="31" t="s">
        <v>76</v>
      </c>
      <c r="J349" s="31" t="s">
        <v>77</v>
      </c>
      <c r="K349" s="31" t="s">
        <v>76</v>
      </c>
    </row>
    <row r="350" spans="1:11" x14ac:dyDescent="0.2">
      <c r="A350" s="31" t="s">
        <v>635</v>
      </c>
      <c r="B350" s="32">
        <v>46026</v>
      </c>
      <c r="C350" s="31" t="s">
        <v>291</v>
      </c>
      <c r="D350" s="31">
        <v>2026</v>
      </c>
      <c r="E350" s="31">
        <v>43</v>
      </c>
      <c r="F350" s="33" t="s">
        <v>284</v>
      </c>
      <c r="G350" s="31" t="s">
        <v>276</v>
      </c>
      <c r="H350" s="164">
        <v>2700</v>
      </c>
      <c r="I350" s="31" t="s">
        <v>76</v>
      </c>
      <c r="J350" s="31" t="s">
        <v>76</v>
      </c>
      <c r="K350" s="31" t="s">
        <v>76</v>
      </c>
    </row>
    <row r="351" spans="1:11" x14ac:dyDescent="0.2">
      <c r="A351" s="31" t="s">
        <v>636</v>
      </c>
      <c r="B351" s="32">
        <v>46073</v>
      </c>
      <c r="C351" s="31" t="s">
        <v>293</v>
      </c>
      <c r="D351" s="31">
        <v>2026</v>
      </c>
      <c r="E351" s="31">
        <v>75</v>
      </c>
      <c r="F351" s="33" t="s">
        <v>78</v>
      </c>
      <c r="G351" s="31" t="s">
        <v>276</v>
      </c>
      <c r="H351" s="163">
        <v>2450</v>
      </c>
      <c r="I351" s="31" t="s">
        <v>76</v>
      </c>
      <c r="J351" s="31" t="s">
        <v>77</v>
      </c>
      <c r="K351" s="31" t="s">
        <v>76</v>
      </c>
    </row>
    <row r="352" spans="1:11" x14ac:dyDescent="0.2">
      <c r="A352" s="31" t="s">
        <v>637</v>
      </c>
      <c r="B352" s="32">
        <v>46083</v>
      </c>
      <c r="C352" s="31" t="s">
        <v>295</v>
      </c>
      <c r="D352" s="31">
        <v>2026</v>
      </c>
      <c r="E352" s="31">
        <v>52</v>
      </c>
      <c r="F352" s="33" t="s">
        <v>275</v>
      </c>
      <c r="G352" s="31" t="s">
        <v>279</v>
      </c>
      <c r="H352" s="163">
        <v>1260</v>
      </c>
      <c r="I352" s="31" t="s">
        <v>76</v>
      </c>
      <c r="J352" s="31" t="s">
        <v>77</v>
      </c>
      <c r="K352" s="31" t="s">
        <v>76</v>
      </c>
    </row>
    <row r="353" spans="1:11" x14ac:dyDescent="0.2">
      <c r="A353" s="31" t="s">
        <v>638</v>
      </c>
      <c r="B353" s="32">
        <v>46123</v>
      </c>
      <c r="C353" s="31" t="s">
        <v>297</v>
      </c>
      <c r="D353" s="31">
        <v>2026</v>
      </c>
      <c r="E353" s="31">
        <v>37</v>
      </c>
      <c r="F353" s="33" t="s">
        <v>75</v>
      </c>
      <c r="G353" s="31" t="s">
        <v>276</v>
      </c>
      <c r="H353" s="164">
        <v>3050</v>
      </c>
      <c r="I353" s="31" t="s">
        <v>77</v>
      </c>
      <c r="J353" s="31" t="s">
        <v>77</v>
      </c>
      <c r="K353" s="31" t="s">
        <v>77</v>
      </c>
    </row>
    <row r="354" spans="1:11" x14ac:dyDescent="0.2">
      <c r="A354" s="31" t="s">
        <v>639</v>
      </c>
      <c r="B354" s="32">
        <v>46165</v>
      </c>
      <c r="C354" s="31" t="s">
        <v>274</v>
      </c>
      <c r="D354" s="31">
        <v>2026</v>
      </c>
      <c r="E354" s="31">
        <v>83</v>
      </c>
      <c r="F354" s="33" t="s">
        <v>78</v>
      </c>
      <c r="G354" s="31" t="s">
        <v>279</v>
      </c>
      <c r="H354" s="164">
        <v>840</v>
      </c>
      <c r="I354" s="31" t="s">
        <v>76</v>
      </c>
      <c r="J354" s="31" t="s">
        <v>77</v>
      </c>
      <c r="K354" s="31" t="s">
        <v>76</v>
      </c>
    </row>
    <row r="355" spans="1:11" x14ac:dyDescent="0.2">
      <c r="A355" s="31" t="s">
        <v>640</v>
      </c>
      <c r="B355" s="32">
        <v>46207</v>
      </c>
      <c r="C355" s="31" t="s">
        <v>278</v>
      </c>
      <c r="D355" s="31">
        <v>2026</v>
      </c>
      <c r="E355" s="31">
        <v>44</v>
      </c>
      <c r="F355" s="33" t="s">
        <v>284</v>
      </c>
      <c r="G355" s="31" t="s">
        <v>276</v>
      </c>
      <c r="H355" s="164">
        <v>2230</v>
      </c>
      <c r="I355" s="31" t="s">
        <v>76</v>
      </c>
      <c r="J355" s="31" t="s">
        <v>77</v>
      </c>
      <c r="K355" s="31" t="s">
        <v>76</v>
      </c>
    </row>
    <row r="356" spans="1:11" x14ac:dyDescent="0.2">
      <c r="A356" s="31" t="s">
        <v>641</v>
      </c>
      <c r="B356" s="32">
        <v>46255</v>
      </c>
      <c r="C356" s="31" t="s">
        <v>281</v>
      </c>
      <c r="D356" s="31">
        <v>2026</v>
      </c>
      <c r="E356" s="31">
        <v>58</v>
      </c>
      <c r="F356" s="33" t="s">
        <v>275</v>
      </c>
      <c r="G356" s="31" t="s">
        <v>285</v>
      </c>
      <c r="H356" s="164">
        <v>1900</v>
      </c>
      <c r="I356" s="31" t="s">
        <v>77</v>
      </c>
      <c r="J356" s="31" t="s">
        <v>77</v>
      </c>
      <c r="K356" s="31" t="s">
        <v>76</v>
      </c>
    </row>
    <row r="357" spans="1:11" x14ac:dyDescent="0.2">
      <c r="A357" s="31" t="s">
        <v>642</v>
      </c>
      <c r="B357" s="32">
        <v>46290</v>
      </c>
      <c r="C357" s="31" t="s">
        <v>283</v>
      </c>
      <c r="D357" s="31">
        <v>2026</v>
      </c>
      <c r="E357" s="31">
        <v>31</v>
      </c>
      <c r="F357" s="33" t="s">
        <v>75</v>
      </c>
      <c r="G357" s="31" t="s">
        <v>276</v>
      </c>
      <c r="H357" s="164">
        <v>3400</v>
      </c>
      <c r="I357" s="31" t="s">
        <v>76</v>
      </c>
      <c r="J357" s="31" t="s">
        <v>76</v>
      </c>
      <c r="K357" s="31" t="s">
        <v>77</v>
      </c>
    </row>
    <row r="358" spans="1:11" x14ac:dyDescent="0.2">
      <c r="A358" s="31" t="s">
        <v>643</v>
      </c>
      <c r="B358" s="32">
        <v>45975</v>
      </c>
      <c r="C358" s="31" t="s">
        <v>287</v>
      </c>
      <c r="D358" s="31">
        <v>2026</v>
      </c>
      <c r="E358" s="31">
        <v>82</v>
      </c>
      <c r="F358" s="33" t="s">
        <v>78</v>
      </c>
      <c r="G358" s="31" t="s">
        <v>279</v>
      </c>
      <c r="H358" s="163">
        <v>1460</v>
      </c>
      <c r="I358" s="31" t="s">
        <v>76</v>
      </c>
      <c r="J358" s="31" t="s">
        <v>77</v>
      </c>
      <c r="K358" s="31" t="s">
        <v>76</v>
      </c>
    </row>
    <row r="359" spans="1:11" x14ac:dyDescent="0.2">
      <c r="A359" s="31" t="s">
        <v>644</v>
      </c>
      <c r="B359" s="32">
        <v>46051</v>
      </c>
      <c r="C359" s="31" t="s">
        <v>289</v>
      </c>
      <c r="D359" s="31">
        <v>2026</v>
      </c>
      <c r="E359" s="31">
        <v>46</v>
      </c>
      <c r="F359" s="33" t="s">
        <v>284</v>
      </c>
      <c r="G359" s="31" t="s">
        <v>276</v>
      </c>
      <c r="H359" s="163">
        <v>2700</v>
      </c>
      <c r="I359" s="31" t="s">
        <v>76</v>
      </c>
      <c r="J359" s="31" t="s">
        <v>77</v>
      </c>
      <c r="K359" s="31" t="s">
        <v>76</v>
      </c>
    </row>
    <row r="360" spans="1:11" x14ac:dyDescent="0.2">
      <c r="A360" s="31" t="s">
        <v>645</v>
      </c>
      <c r="B360" s="32">
        <v>46070</v>
      </c>
      <c r="C360" s="31" t="s">
        <v>291</v>
      </c>
      <c r="D360" s="31">
        <v>2026</v>
      </c>
      <c r="E360" s="31">
        <v>89</v>
      </c>
      <c r="F360" s="33" t="s">
        <v>275</v>
      </c>
      <c r="G360" s="31" t="s">
        <v>279</v>
      </c>
      <c r="H360" s="164">
        <v>990</v>
      </c>
      <c r="I360" s="31" t="s">
        <v>76</v>
      </c>
      <c r="J360" s="31" t="s">
        <v>77</v>
      </c>
      <c r="K360" s="31" t="s">
        <v>76</v>
      </c>
    </row>
    <row r="361" spans="1:11" x14ac:dyDescent="0.2">
      <c r="A361" s="31" t="s">
        <v>646</v>
      </c>
      <c r="B361" s="32">
        <v>46087</v>
      </c>
      <c r="C361" s="31" t="s">
        <v>293</v>
      </c>
      <c r="D361" s="31">
        <v>2026</v>
      </c>
      <c r="E361" s="31">
        <v>49</v>
      </c>
      <c r="F361" s="33" t="s">
        <v>75</v>
      </c>
      <c r="G361" s="31" t="s">
        <v>276</v>
      </c>
      <c r="H361" s="163">
        <v>2550</v>
      </c>
      <c r="I361" s="31" t="s">
        <v>77</v>
      </c>
      <c r="J361" s="31" t="s">
        <v>77</v>
      </c>
      <c r="K361" s="31" t="s">
        <v>76</v>
      </c>
    </row>
    <row r="362" spans="1:11" x14ac:dyDescent="0.2">
      <c r="A362" s="31" t="s">
        <v>647</v>
      </c>
      <c r="B362" s="32">
        <v>46131</v>
      </c>
      <c r="C362" s="31" t="s">
        <v>295</v>
      </c>
      <c r="D362" s="31">
        <v>2026</v>
      </c>
      <c r="E362" s="31">
        <v>76</v>
      </c>
      <c r="F362" s="33" t="s">
        <v>78</v>
      </c>
      <c r="G362" s="31" t="s">
        <v>285</v>
      </c>
      <c r="H362" s="164">
        <v>2100</v>
      </c>
      <c r="I362" s="31" t="s">
        <v>76</v>
      </c>
      <c r="J362" s="31" t="s">
        <v>77</v>
      </c>
      <c r="K362" s="31" t="s">
        <v>76</v>
      </c>
    </row>
    <row r="363" spans="1:11" x14ac:dyDescent="0.2">
      <c r="A363" s="31" t="s">
        <v>648</v>
      </c>
      <c r="B363" s="32">
        <v>46146</v>
      </c>
      <c r="C363" s="31" t="s">
        <v>297</v>
      </c>
      <c r="D363" s="31">
        <v>2026</v>
      </c>
      <c r="E363" s="31">
        <v>40</v>
      </c>
      <c r="F363" s="33" t="s">
        <v>284</v>
      </c>
      <c r="G363" s="31" t="s">
        <v>276</v>
      </c>
      <c r="H363" s="163">
        <v>3000</v>
      </c>
      <c r="I363" s="31" t="s">
        <v>77</v>
      </c>
      <c r="J363" s="31" t="s">
        <v>76</v>
      </c>
      <c r="K363" s="31" t="s">
        <v>76</v>
      </c>
    </row>
    <row r="364" spans="1:11" x14ac:dyDescent="0.2">
      <c r="A364" s="31" t="s">
        <v>649</v>
      </c>
      <c r="B364" s="32">
        <v>46224</v>
      </c>
      <c r="C364" s="31" t="s">
        <v>274</v>
      </c>
      <c r="D364" s="31">
        <v>2026</v>
      </c>
      <c r="E364" s="31">
        <v>54</v>
      </c>
      <c r="F364" s="33" t="s">
        <v>275</v>
      </c>
      <c r="G364" s="31" t="s">
        <v>276</v>
      </c>
      <c r="H364" s="164">
        <v>2350</v>
      </c>
      <c r="I364" s="31" t="s">
        <v>76</v>
      </c>
      <c r="J364" s="31" t="s">
        <v>77</v>
      </c>
      <c r="K364" s="31" t="s">
        <v>76</v>
      </c>
    </row>
    <row r="365" spans="1:11" x14ac:dyDescent="0.2">
      <c r="A365" s="31" t="s">
        <v>650</v>
      </c>
      <c r="B365" s="32">
        <v>46241</v>
      </c>
      <c r="C365" s="31" t="s">
        <v>278</v>
      </c>
      <c r="D365" s="31">
        <v>2026</v>
      </c>
      <c r="E365" s="31">
        <v>64</v>
      </c>
      <c r="F365" s="33" t="s">
        <v>75</v>
      </c>
      <c r="G365" s="31" t="s">
        <v>279</v>
      </c>
      <c r="H365" s="164">
        <v>1130</v>
      </c>
      <c r="I365" s="31" t="s">
        <v>76</v>
      </c>
      <c r="J365" s="31" t="s">
        <v>77</v>
      </c>
      <c r="K365" s="31" t="s">
        <v>77</v>
      </c>
    </row>
    <row r="366" spans="1:11" x14ac:dyDescent="0.2">
      <c r="A366" s="31" t="s">
        <v>651</v>
      </c>
      <c r="B366" s="32">
        <v>46282</v>
      </c>
      <c r="C366" s="31" t="s">
        <v>281</v>
      </c>
      <c r="D366" s="31">
        <v>2026</v>
      </c>
      <c r="E366" s="31">
        <v>33</v>
      </c>
      <c r="F366" s="33" t="s">
        <v>78</v>
      </c>
      <c r="G366" s="31" t="s">
        <v>276</v>
      </c>
      <c r="H366" s="164">
        <v>3250</v>
      </c>
      <c r="I366" s="31" t="s">
        <v>77</v>
      </c>
      <c r="J366" s="31" t="s">
        <v>76</v>
      </c>
      <c r="K366" s="31" t="s">
        <v>76</v>
      </c>
    </row>
    <row r="367" spans="1:11" x14ac:dyDescent="0.2">
      <c r="A367" s="31" t="s">
        <v>652</v>
      </c>
      <c r="B367" s="32">
        <v>46324</v>
      </c>
      <c r="C367" s="31" t="s">
        <v>283</v>
      </c>
      <c r="D367" s="31">
        <v>2026</v>
      </c>
      <c r="E367" s="31">
        <v>77</v>
      </c>
      <c r="F367" s="33" t="s">
        <v>284</v>
      </c>
      <c r="G367" s="31" t="s">
        <v>285</v>
      </c>
      <c r="H367" s="163">
        <v>1270</v>
      </c>
      <c r="I367" s="31" t="s">
        <v>76</v>
      </c>
      <c r="J367" s="31" t="s">
        <v>77</v>
      </c>
      <c r="K367" s="31" t="s">
        <v>76</v>
      </c>
    </row>
    <row r="368" spans="1:11" x14ac:dyDescent="0.2">
      <c r="A368" s="31" t="s">
        <v>653</v>
      </c>
      <c r="B368" s="32">
        <v>45976</v>
      </c>
      <c r="C368" s="31" t="s">
        <v>287</v>
      </c>
      <c r="D368" s="31">
        <v>2026</v>
      </c>
      <c r="E368" s="31">
        <v>57</v>
      </c>
      <c r="F368" s="33" t="s">
        <v>275</v>
      </c>
      <c r="G368" s="31" t="s">
        <v>276</v>
      </c>
      <c r="H368" s="163">
        <v>2950</v>
      </c>
      <c r="I368" s="31" t="s">
        <v>76</v>
      </c>
      <c r="J368" s="31" t="s">
        <v>77</v>
      </c>
      <c r="K368" s="31" t="s">
        <v>76</v>
      </c>
    </row>
    <row r="369" spans="1:11" x14ac:dyDescent="0.2">
      <c r="A369" s="31" t="s">
        <v>654</v>
      </c>
      <c r="B369" s="32">
        <v>45999</v>
      </c>
      <c r="C369" s="31" t="s">
        <v>289</v>
      </c>
      <c r="D369" s="31">
        <v>2026</v>
      </c>
      <c r="E369" s="31">
        <v>83</v>
      </c>
      <c r="F369" s="33" t="s">
        <v>75</v>
      </c>
      <c r="G369" s="31" t="s">
        <v>279</v>
      </c>
      <c r="H369" s="163">
        <v>990</v>
      </c>
      <c r="I369" s="31" t="s">
        <v>76</v>
      </c>
      <c r="J369" s="31" t="s">
        <v>77</v>
      </c>
      <c r="K369" s="31" t="s">
        <v>76</v>
      </c>
    </row>
    <row r="370" spans="1:11" x14ac:dyDescent="0.2">
      <c r="A370" s="31" t="s">
        <v>655</v>
      </c>
      <c r="B370" s="32">
        <v>46033</v>
      </c>
      <c r="C370" s="31" t="s">
        <v>291</v>
      </c>
      <c r="D370" s="31">
        <v>2026</v>
      </c>
      <c r="E370" s="31">
        <v>44</v>
      </c>
      <c r="F370" s="33" t="s">
        <v>284</v>
      </c>
      <c r="G370" s="31" t="s">
        <v>276</v>
      </c>
      <c r="H370" s="163">
        <v>2750</v>
      </c>
      <c r="I370" s="31" t="s">
        <v>77</v>
      </c>
      <c r="J370" s="31" t="s">
        <v>76</v>
      </c>
      <c r="K370" s="31" t="s">
        <v>76</v>
      </c>
    </row>
    <row r="371" spans="1:11" x14ac:dyDescent="0.2">
      <c r="A371" s="31" t="s">
        <v>656</v>
      </c>
      <c r="B371" s="32">
        <v>46077</v>
      </c>
      <c r="C371" s="31" t="s">
        <v>293</v>
      </c>
      <c r="D371" s="31">
        <v>2026</v>
      </c>
      <c r="E371" s="31">
        <v>78</v>
      </c>
      <c r="F371" s="33" t="s">
        <v>78</v>
      </c>
      <c r="G371" s="31" t="s">
        <v>276</v>
      </c>
      <c r="H371" s="163">
        <v>2500</v>
      </c>
      <c r="I371" s="31" t="s">
        <v>76</v>
      </c>
      <c r="J371" s="31" t="s">
        <v>77</v>
      </c>
      <c r="K371" s="31" t="s">
        <v>76</v>
      </c>
    </row>
    <row r="372" spans="1:11" x14ac:dyDescent="0.2">
      <c r="A372" s="31" t="s">
        <v>657</v>
      </c>
      <c r="B372" s="32">
        <v>46097</v>
      </c>
      <c r="C372" s="31" t="s">
        <v>295</v>
      </c>
      <c r="D372" s="31">
        <v>2026</v>
      </c>
      <c r="E372" s="31">
        <v>53</v>
      </c>
      <c r="F372" s="33" t="s">
        <v>275</v>
      </c>
      <c r="G372" s="31" t="s">
        <v>279</v>
      </c>
      <c r="H372" s="164">
        <v>1290</v>
      </c>
      <c r="I372" s="31" t="s">
        <v>77</v>
      </c>
      <c r="J372" s="31" t="s">
        <v>77</v>
      </c>
      <c r="K372" s="31" t="s">
        <v>77</v>
      </c>
    </row>
    <row r="373" spans="1:11" x14ac:dyDescent="0.2">
      <c r="A373" s="31" t="s">
        <v>658</v>
      </c>
      <c r="B373" s="32">
        <v>46142</v>
      </c>
      <c r="C373" s="31" t="s">
        <v>297</v>
      </c>
      <c r="D373" s="31">
        <v>2026</v>
      </c>
      <c r="E373" s="31">
        <v>38</v>
      </c>
      <c r="F373" s="33" t="s">
        <v>75</v>
      </c>
      <c r="G373" s="31" t="s">
        <v>276</v>
      </c>
      <c r="H373" s="164">
        <v>3100</v>
      </c>
      <c r="I373" s="31" t="s">
        <v>76</v>
      </c>
      <c r="J373" s="31" t="s">
        <v>77</v>
      </c>
      <c r="K373" s="31" t="s">
        <v>76</v>
      </c>
    </row>
    <row r="374" spans="1:11" x14ac:dyDescent="0.2">
      <c r="A374" s="31" t="s">
        <v>659</v>
      </c>
      <c r="B374" s="32">
        <v>46165</v>
      </c>
      <c r="C374" s="31" t="s">
        <v>274</v>
      </c>
      <c r="D374" s="31">
        <v>2026</v>
      </c>
      <c r="E374" s="31">
        <v>84</v>
      </c>
      <c r="F374" s="33" t="s">
        <v>78</v>
      </c>
      <c r="G374" s="31" t="s">
        <v>279</v>
      </c>
      <c r="H374" s="164">
        <v>870</v>
      </c>
      <c r="I374" s="31" t="s">
        <v>76</v>
      </c>
      <c r="J374" s="31" t="s">
        <v>77</v>
      </c>
      <c r="K374" s="31" t="s">
        <v>76</v>
      </c>
    </row>
    <row r="375" spans="1:11" x14ac:dyDescent="0.2">
      <c r="A375" s="31" t="s">
        <v>660</v>
      </c>
      <c r="B375" s="32">
        <v>46181</v>
      </c>
      <c r="C375" s="31" t="s">
        <v>278</v>
      </c>
      <c r="D375" s="31">
        <v>2026</v>
      </c>
      <c r="E375" s="31">
        <v>45</v>
      </c>
      <c r="F375" s="33" t="s">
        <v>284</v>
      </c>
      <c r="G375" s="31" t="s">
        <v>276</v>
      </c>
      <c r="H375" s="163">
        <v>2280</v>
      </c>
      <c r="I375" s="31" t="s">
        <v>76</v>
      </c>
      <c r="J375" s="31" t="s">
        <v>77</v>
      </c>
      <c r="K375" s="31" t="s">
        <v>76</v>
      </c>
    </row>
    <row r="376" spans="1:11" x14ac:dyDescent="0.2">
      <c r="A376" s="31" t="s">
        <v>661</v>
      </c>
      <c r="B376" s="32">
        <v>46223</v>
      </c>
      <c r="C376" s="31" t="s">
        <v>281</v>
      </c>
      <c r="D376" s="31">
        <v>2026</v>
      </c>
      <c r="E376" s="31">
        <v>59</v>
      </c>
      <c r="F376" s="33" t="s">
        <v>275</v>
      </c>
      <c r="G376" s="31" t="s">
        <v>285</v>
      </c>
      <c r="H376" s="163">
        <v>2000</v>
      </c>
      <c r="I376" s="31" t="s">
        <v>77</v>
      </c>
      <c r="J376" s="31" t="s">
        <v>77</v>
      </c>
      <c r="K376" s="31" t="s">
        <v>76</v>
      </c>
    </row>
    <row r="377" spans="1:11" x14ac:dyDescent="0.2">
      <c r="A377" s="31" t="s">
        <v>662</v>
      </c>
      <c r="B377" s="32">
        <v>46238</v>
      </c>
      <c r="C377" s="31" t="s">
        <v>283</v>
      </c>
      <c r="D377" s="31">
        <v>2026</v>
      </c>
      <c r="E377" s="31">
        <v>32</v>
      </c>
      <c r="F377" s="33" t="s">
        <v>75</v>
      </c>
      <c r="G377" s="31" t="s">
        <v>276</v>
      </c>
      <c r="H377" s="163">
        <v>3450</v>
      </c>
      <c r="I377" s="31" t="s">
        <v>76</v>
      </c>
      <c r="J377" s="31" t="s">
        <v>76</v>
      </c>
      <c r="K377" s="31" t="s">
        <v>77</v>
      </c>
    </row>
    <row r="378" spans="1:11" x14ac:dyDescent="0.2">
      <c r="A378" s="31" t="s">
        <v>663</v>
      </c>
      <c r="B378" s="32">
        <v>46283</v>
      </c>
      <c r="C378" s="31" t="s">
        <v>287</v>
      </c>
      <c r="D378" s="31">
        <v>2026</v>
      </c>
      <c r="E378" s="31">
        <v>84</v>
      </c>
      <c r="F378" s="33" t="s">
        <v>78</v>
      </c>
      <c r="G378" s="31" t="s">
        <v>279</v>
      </c>
      <c r="H378" s="164">
        <v>1490</v>
      </c>
      <c r="I378" s="31" t="s">
        <v>76</v>
      </c>
      <c r="J378" s="31" t="s">
        <v>77</v>
      </c>
      <c r="K378" s="31" t="s">
        <v>76</v>
      </c>
    </row>
    <row r="379" spans="1:11" x14ac:dyDescent="0.2">
      <c r="A379" s="31" t="s">
        <v>664</v>
      </c>
      <c r="B379" s="32">
        <v>46326</v>
      </c>
      <c r="C379" s="31" t="s">
        <v>289</v>
      </c>
      <c r="D379" s="31">
        <v>2026</v>
      </c>
      <c r="E379" s="31">
        <v>47</v>
      </c>
      <c r="F379" s="33" t="s">
        <v>284</v>
      </c>
      <c r="G379" s="31" t="s">
        <v>276</v>
      </c>
      <c r="H379" s="164">
        <v>2800</v>
      </c>
      <c r="I379" s="31" t="s">
        <v>76</v>
      </c>
      <c r="J379" s="31" t="s">
        <v>77</v>
      </c>
      <c r="K379" s="31" t="s">
        <v>76</v>
      </c>
    </row>
    <row r="380" spans="1:11" x14ac:dyDescent="0.2">
      <c r="A380" s="31" t="s">
        <v>665</v>
      </c>
      <c r="B380" s="32">
        <v>45972</v>
      </c>
      <c r="C380" s="31" t="s">
        <v>291</v>
      </c>
      <c r="D380" s="31">
        <v>2026</v>
      </c>
      <c r="E380" s="31">
        <v>90</v>
      </c>
      <c r="F380" s="33" t="s">
        <v>275</v>
      </c>
      <c r="G380" s="31" t="s">
        <v>279</v>
      </c>
      <c r="H380" s="163">
        <v>1020</v>
      </c>
      <c r="I380" s="31" t="s">
        <v>76</v>
      </c>
      <c r="J380" s="31" t="s">
        <v>77</v>
      </c>
      <c r="K380" s="31" t="s">
        <v>76</v>
      </c>
    </row>
    <row r="381" spans="1:11" x14ac:dyDescent="0.2">
      <c r="A381" s="31" t="s">
        <v>666</v>
      </c>
      <c r="B381" s="32">
        <v>46077</v>
      </c>
      <c r="C381" s="31" t="s">
        <v>293</v>
      </c>
      <c r="D381" s="31">
        <v>2026</v>
      </c>
      <c r="E381" s="31">
        <v>50</v>
      </c>
      <c r="F381" s="33" t="s">
        <v>75</v>
      </c>
      <c r="G381" s="31" t="s">
        <v>276</v>
      </c>
      <c r="H381" s="163">
        <v>2600</v>
      </c>
      <c r="I381" s="31" t="s">
        <v>77</v>
      </c>
      <c r="J381" s="31" t="s">
        <v>77</v>
      </c>
      <c r="K381" s="31" t="s">
        <v>76</v>
      </c>
    </row>
    <row r="382" spans="1:11" x14ac:dyDescent="0.2">
      <c r="A382" s="31" t="s">
        <v>667</v>
      </c>
      <c r="B382" s="32">
        <v>46090</v>
      </c>
      <c r="C382" s="31" t="s">
        <v>295</v>
      </c>
      <c r="D382" s="31">
        <v>2026</v>
      </c>
      <c r="E382" s="31">
        <v>79</v>
      </c>
      <c r="F382" s="33" t="s">
        <v>78</v>
      </c>
      <c r="G382" s="31" t="s">
        <v>285</v>
      </c>
      <c r="H382" s="163">
        <v>2200</v>
      </c>
      <c r="I382" s="31" t="s">
        <v>76</v>
      </c>
      <c r="J382" s="31" t="s">
        <v>77</v>
      </c>
      <c r="K382" s="31" t="s">
        <v>76</v>
      </c>
    </row>
    <row r="383" spans="1:11" x14ac:dyDescent="0.2">
      <c r="A383" s="31" t="s">
        <v>668</v>
      </c>
      <c r="B383" s="32">
        <v>46139</v>
      </c>
      <c r="C383" s="31" t="s">
        <v>297</v>
      </c>
      <c r="D383" s="31">
        <v>2026</v>
      </c>
      <c r="E383" s="31">
        <v>41</v>
      </c>
      <c r="F383" s="33" t="s">
        <v>284</v>
      </c>
      <c r="G383" s="31" t="s">
        <v>276</v>
      </c>
      <c r="H383" s="164">
        <v>3050</v>
      </c>
      <c r="I383" s="31" t="s">
        <v>77</v>
      </c>
      <c r="J383" s="31" t="s">
        <v>76</v>
      </c>
      <c r="K383" s="31" t="s">
        <v>76</v>
      </c>
    </row>
    <row r="384" spans="1:11" x14ac:dyDescent="0.2">
      <c r="A384" s="31" t="s">
        <v>669</v>
      </c>
      <c r="B384" s="32">
        <v>46161</v>
      </c>
      <c r="C384" s="31" t="s">
        <v>274</v>
      </c>
      <c r="D384" s="31">
        <v>2026</v>
      </c>
      <c r="E384" s="31">
        <v>55</v>
      </c>
      <c r="F384" s="33" t="s">
        <v>275</v>
      </c>
      <c r="G384" s="31" t="s">
        <v>276</v>
      </c>
      <c r="H384" s="164">
        <v>2400</v>
      </c>
      <c r="I384" s="31" t="s">
        <v>76</v>
      </c>
      <c r="J384" s="31" t="s">
        <v>77</v>
      </c>
      <c r="K384" s="31" t="s">
        <v>76</v>
      </c>
    </row>
    <row r="385" spans="1:11" x14ac:dyDescent="0.2">
      <c r="A385" s="31" t="s">
        <v>670</v>
      </c>
      <c r="B385" s="32">
        <v>46208</v>
      </c>
      <c r="C385" s="31" t="s">
        <v>278</v>
      </c>
      <c r="D385" s="31">
        <v>2026</v>
      </c>
      <c r="E385" s="31">
        <v>65</v>
      </c>
      <c r="F385" s="33" t="s">
        <v>75</v>
      </c>
      <c r="G385" s="31" t="s">
        <v>279</v>
      </c>
      <c r="H385" s="163">
        <v>1160</v>
      </c>
      <c r="I385" s="31" t="s">
        <v>77</v>
      </c>
      <c r="J385" s="31" t="s">
        <v>77</v>
      </c>
      <c r="K385" s="31" t="s">
        <v>76</v>
      </c>
    </row>
    <row r="386" spans="1:11" x14ac:dyDescent="0.2">
      <c r="A386" s="31" t="s">
        <v>671</v>
      </c>
      <c r="B386" s="32">
        <v>46256</v>
      </c>
      <c r="C386" s="31" t="s">
        <v>281</v>
      </c>
      <c r="D386" s="31">
        <v>2026</v>
      </c>
      <c r="E386" s="31">
        <v>34</v>
      </c>
      <c r="F386" s="33" t="s">
        <v>78</v>
      </c>
      <c r="G386" s="31" t="s">
        <v>276</v>
      </c>
      <c r="H386" s="163">
        <v>3300</v>
      </c>
      <c r="I386" s="31" t="s">
        <v>76</v>
      </c>
      <c r="J386" s="31" t="s">
        <v>76</v>
      </c>
      <c r="K386" s="31" t="s">
        <v>77</v>
      </c>
    </row>
    <row r="387" spans="1:11" x14ac:dyDescent="0.2">
      <c r="A387" s="31" t="s">
        <v>672</v>
      </c>
      <c r="B387" s="32">
        <v>46281</v>
      </c>
      <c r="C387" s="31" t="s">
        <v>283</v>
      </c>
      <c r="D387" s="31">
        <v>2026</v>
      </c>
      <c r="E387" s="31">
        <v>80</v>
      </c>
      <c r="F387" s="33" t="s">
        <v>284</v>
      </c>
      <c r="G387" s="31" t="s">
        <v>285</v>
      </c>
      <c r="H387" s="163">
        <v>1300</v>
      </c>
      <c r="I387" s="31" t="s">
        <v>76</v>
      </c>
      <c r="J387" s="31" t="s">
        <v>77</v>
      </c>
      <c r="K387" s="31" t="s">
        <v>76</v>
      </c>
    </row>
    <row r="388" spans="1:11" x14ac:dyDescent="0.2">
      <c r="A388" s="31" t="s">
        <v>673</v>
      </c>
      <c r="B388" s="32">
        <v>46319</v>
      </c>
      <c r="C388" s="31" t="s">
        <v>287</v>
      </c>
      <c r="D388" s="31">
        <v>2026</v>
      </c>
      <c r="E388" s="31">
        <v>58</v>
      </c>
      <c r="F388" s="33" t="s">
        <v>275</v>
      </c>
      <c r="G388" s="31" t="s">
        <v>276</v>
      </c>
      <c r="H388" s="163">
        <v>3050</v>
      </c>
      <c r="I388" s="31" t="s">
        <v>76</v>
      </c>
      <c r="J388" s="31" t="s">
        <v>77</v>
      </c>
      <c r="K388" s="31" t="s">
        <v>76</v>
      </c>
    </row>
    <row r="389" spans="1:11" x14ac:dyDescent="0.2">
      <c r="A389" s="31" t="s">
        <v>674</v>
      </c>
      <c r="B389" s="32">
        <v>45969</v>
      </c>
      <c r="C389" s="31" t="s">
        <v>289</v>
      </c>
      <c r="D389" s="31">
        <v>2026</v>
      </c>
      <c r="E389" s="31">
        <v>85</v>
      </c>
      <c r="F389" s="33" t="s">
        <v>75</v>
      </c>
      <c r="G389" s="31" t="s">
        <v>279</v>
      </c>
      <c r="H389" s="164">
        <v>1020</v>
      </c>
      <c r="I389" s="31" t="s">
        <v>76</v>
      </c>
      <c r="J389" s="31" t="s">
        <v>77</v>
      </c>
      <c r="K389" s="31" t="s">
        <v>76</v>
      </c>
    </row>
    <row r="390" spans="1:11" x14ac:dyDescent="0.2">
      <c r="A390" s="31" t="s">
        <v>675</v>
      </c>
      <c r="B390" s="32">
        <v>46047</v>
      </c>
      <c r="C390" s="31" t="s">
        <v>291</v>
      </c>
      <c r="D390" s="31">
        <v>2026</v>
      </c>
      <c r="E390" s="31">
        <v>45</v>
      </c>
      <c r="F390" s="33" t="s">
        <v>284</v>
      </c>
      <c r="G390" s="31" t="s">
        <v>276</v>
      </c>
      <c r="H390" s="164">
        <v>2850</v>
      </c>
      <c r="I390" s="31" t="s">
        <v>77</v>
      </c>
      <c r="J390" s="31" t="s">
        <v>76</v>
      </c>
      <c r="K390" s="31" t="s">
        <v>76</v>
      </c>
    </row>
    <row r="391" spans="1:11" x14ac:dyDescent="0.2">
      <c r="A391" s="31" t="s">
        <v>676</v>
      </c>
      <c r="B391" s="32">
        <v>46067</v>
      </c>
      <c r="C391" s="31" t="s">
        <v>293</v>
      </c>
      <c r="D391" s="31">
        <v>2026</v>
      </c>
      <c r="E391" s="31">
        <v>80</v>
      </c>
      <c r="F391" s="33" t="s">
        <v>78</v>
      </c>
      <c r="G391" s="31" t="s">
        <v>276</v>
      </c>
      <c r="H391" s="163">
        <v>2600</v>
      </c>
      <c r="I391" s="31" t="s">
        <v>76</v>
      </c>
      <c r="J391" s="31" t="s">
        <v>77</v>
      </c>
      <c r="K391" s="31" t="s">
        <v>76</v>
      </c>
    </row>
    <row r="392" spans="1:11" x14ac:dyDescent="0.2">
      <c r="A392" s="31" t="s">
        <v>677</v>
      </c>
      <c r="B392" s="32">
        <v>46108</v>
      </c>
      <c r="C392" s="31" t="s">
        <v>295</v>
      </c>
      <c r="D392" s="31">
        <v>2026</v>
      </c>
      <c r="E392" s="31">
        <v>54</v>
      </c>
      <c r="F392" s="33" t="s">
        <v>275</v>
      </c>
      <c r="G392" s="31" t="s">
        <v>279</v>
      </c>
      <c r="H392" s="163">
        <v>1320</v>
      </c>
      <c r="I392" s="31" t="s">
        <v>76</v>
      </c>
      <c r="J392" s="31" t="s">
        <v>77</v>
      </c>
      <c r="K392" s="31" t="s">
        <v>76</v>
      </c>
    </row>
    <row r="393" spans="1:11" x14ac:dyDescent="0.2">
      <c r="A393" s="31" t="s">
        <v>678</v>
      </c>
      <c r="B393" s="32">
        <v>46123</v>
      </c>
      <c r="C393" s="31" t="s">
        <v>297</v>
      </c>
      <c r="D393" s="31">
        <v>2026</v>
      </c>
      <c r="E393" s="31">
        <v>39</v>
      </c>
      <c r="F393" s="33" t="s">
        <v>75</v>
      </c>
      <c r="G393" s="31" t="s">
        <v>276</v>
      </c>
      <c r="H393" s="164">
        <v>3150</v>
      </c>
      <c r="I393" s="31" t="s">
        <v>77</v>
      </c>
      <c r="J393" s="31" t="s">
        <v>77</v>
      </c>
      <c r="K393" s="31" t="s">
        <v>77</v>
      </c>
    </row>
    <row r="394" spans="1:11" x14ac:dyDescent="0.2">
      <c r="A394" s="31" t="s">
        <v>679</v>
      </c>
      <c r="B394" s="32">
        <v>46165</v>
      </c>
      <c r="C394" s="31" t="s">
        <v>274</v>
      </c>
      <c r="D394" s="31">
        <v>2026</v>
      </c>
      <c r="E394" s="31">
        <v>86</v>
      </c>
      <c r="F394" s="33" t="s">
        <v>78</v>
      </c>
      <c r="G394" s="31" t="s">
        <v>279</v>
      </c>
      <c r="H394" s="163">
        <v>900</v>
      </c>
      <c r="I394" s="31" t="s">
        <v>76</v>
      </c>
      <c r="J394" s="31" t="s">
        <v>77</v>
      </c>
      <c r="K394" s="31" t="s">
        <v>76</v>
      </c>
    </row>
    <row r="395" spans="1:11" x14ac:dyDescent="0.2">
      <c r="A395" s="31" t="s">
        <v>680</v>
      </c>
      <c r="B395" s="32">
        <v>46206</v>
      </c>
      <c r="C395" s="31" t="s">
        <v>278</v>
      </c>
      <c r="D395" s="31">
        <v>2026</v>
      </c>
      <c r="E395" s="31">
        <v>46</v>
      </c>
      <c r="F395" s="33" t="s">
        <v>284</v>
      </c>
      <c r="G395" s="31" t="s">
        <v>276</v>
      </c>
      <c r="H395" s="164">
        <v>2330</v>
      </c>
      <c r="I395" s="31" t="s">
        <v>76</v>
      </c>
      <c r="J395" s="31" t="s">
        <v>77</v>
      </c>
      <c r="K395" s="31" t="s">
        <v>76</v>
      </c>
    </row>
    <row r="396" spans="1:11" x14ac:dyDescent="0.2">
      <c r="A396" s="31" t="s">
        <v>681</v>
      </c>
      <c r="B396" s="32">
        <v>46255</v>
      </c>
      <c r="C396" s="31" t="s">
        <v>281</v>
      </c>
      <c r="D396" s="31">
        <v>2026</v>
      </c>
      <c r="E396" s="31">
        <v>60</v>
      </c>
      <c r="F396" s="33" t="s">
        <v>275</v>
      </c>
      <c r="G396" s="31" t="s">
        <v>285</v>
      </c>
      <c r="H396" s="163">
        <v>2100</v>
      </c>
      <c r="I396" s="31" t="s">
        <v>77</v>
      </c>
      <c r="J396" s="31" t="s">
        <v>77</v>
      </c>
      <c r="K396" s="31" t="s">
        <v>76</v>
      </c>
    </row>
    <row r="397" spans="1:11" x14ac:dyDescent="0.2">
      <c r="A397" s="31" t="s">
        <v>682</v>
      </c>
      <c r="B397" s="32">
        <v>46289</v>
      </c>
      <c r="C397" s="31" t="s">
        <v>283</v>
      </c>
      <c r="D397" s="31">
        <v>2026</v>
      </c>
      <c r="E397" s="31">
        <v>33</v>
      </c>
      <c r="F397" s="33" t="s">
        <v>75</v>
      </c>
      <c r="G397" s="31" t="s">
        <v>276</v>
      </c>
      <c r="H397" s="164">
        <v>3500</v>
      </c>
      <c r="I397" s="31" t="s">
        <v>76</v>
      </c>
      <c r="J397" s="31" t="s">
        <v>76</v>
      </c>
      <c r="K397" s="31" t="s">
        <v>77</v>
      </c>
    </row>
    <row r="398" spans="1:11" x14ac:dyDescent="0.2">
      <c r="A398" s="31" t="s">
        <v>683</v>
      </c>
      <c r="B398" s="32">
        <v>45974</v>
      </c>
      <c r="C398" s="31" t="s">
        <v>287</v>
      </c>
      <c r="D398" s="31">
        <v>2026</v>
      </c>
      <c r="E398" s="31">
        <v>87</v>
      </c>
      <c r="F398" s="33" t="s">
        <v>78</v>
      </c>
      <c r="G398" s="31" t="s">
        <v>279</v>
      </c>
      <c r="H398" s="163">
        <v>1520</v>
      </c>
      <c r="I398" s="31" t="s">
        <v>76</v>
      </c>
      <c r="J398" s="31" t="s">
        <v>77</v>
      </c>
      <c r="K398" s="31" t="s">
        <v>76</v>
      </c>
    </row>
    <row r="399" spans="1:11" x14ac:dyDescent="0.2">
      <c r="A399" s="31" t="s">
        <v>684</v>
      </c>
      <c r="B399" s="32">
        <v>46051</v>
      </c>
      <c r="C399" s="31" t="s">
        <v>289</v>
      </c>
      <c r="D399" s="31">
        <v>2026</v>
      </c>
      <c r="E399" s="31">
        <v>48</v>
      </c>
      <c r="F399" s="33" t="s">
        <v>284</v>
      </c>
      <c r="G399" s="31" t="s">
        <v>276</v>
      </c>
      <c r="H399" s="163">
        <v>2900</v>
      </c>
      <c r="I399" s="31" t="s">
        <v>76</v>
      </c>
      <c r="J399" s="31" t="s">
        <v>77</v>
      </c>
      <c r="K399" s="31" t="s">
        <v>76</v>
      </c>
    </row>
    <row r="400" spans="1:11" x14ac:dyDescent="0.2">
      <c r="A400" s="31" t="s">
        <v>685</v>
      </c>
      <c r="B400" s="32">
        <v>46069</v>
      </c>
      <c r="C400" s="31" t="s">
        <v>291</v>
      </c>
      <c r="D400" s="31">
        <v>2026</v>
      </c>
      <c r="E400" s="31">
        <v>91</v>
      </c>
      <c r="F400" s="33" t="s">
        <v>275</v>
      </c>
      <c r="G400" s="31" t="s">
        <v>279</v>
      </c>
      <c r="H400" s="164">
        <v>1050</v>
      </c>
      <c r="I400" s="31" t="s">
        <v>76</v>
      </c>
      <c r="J400" s="31" t="s">
        <v>77</v>
      </c>
      <c r="K400" s="31" t="s">
        <v>76</v>
      </c>
    </row>
    <row r="401" spans="1:11" x14ac:dyDescent="0.2">
      <c r="A401" s="31" t="s">
        <v>686</v>
      </c>
      <c r="B401" s="32">
        <v>46086</v>
      </c>
      <c r="C401" s="31" t="s">
        <v>293</v>
      </c>
      <c r="D401" s="31">
        <v>2026</v>
      </c>
      <c r="E401" s="31">
        <v>51</v>
      </c>
      <c r="F401" s="33" t="s">
        <v>75</v>
      </c>
      <c r="G401" s="31" t="s">
        <v>276</v>
      </c>
      <c r="H401" s="164">
        <v>2700</v>
      </c>
      <c r="I401" s="31" t="s">
        <v>77</v>
      </c>
      <c r="J401" s="31" t="s">
        <v>77</v>
      </c>
      <c r="K401" s="31" t="s">
        <v>76</v>
      </c>
    </row>
    <row r="402" spans="1:11" x14ac:dyDescent="0.2">
      <c r="A402" s="31" t="s">
        <v>687</v>
      </c>
      <c r="B402" s="32">
        <v>46130</v>
      </c>
      <c r="C402" s="31" t="s">
        <v>295</v>
      </c>
      <c r="D402" s="31">
        <v>2026</v>
      </c>
      <c r="E402" s="31">
        <v>81</v>
      </c>
      <c r="F402" s="33" t="s">
        <v>78</v>
      </c>
      <c r="G402" s="31" t="s">
        <v>285</v>
      </c>
      <c r="H402" s="163">
        <v>2300</v>
      </c>
      <c r="I402" s="31" t="s">
        <v>76</v>
      </c>
      <c r="J402" s="31" t="s">
        <v>77</v>
      </c>
      <c r="K402" s="31" t="s">
        <v>76</v>
      </c>
    </row>
    <row r="403" spans="1:11" x14ac:dyDescent="0.2">
      <c r="A403" s="31" t="s">
        <v>688</v>
      </c>
      <c r="B403" s="32">
        <v>46173</v>
      </c>
      <c r="C403" s="31" t="s">
        <v>297</v>
      </c>
      <c r="D403" s="31">
        <v>2026</v>
      </c>
      <c r="E403" s="31">
        <v>42</v>
      </c>
      <c r="F403" s="33" t="s">
        <v>284</v>
      </c>
      <c r="G403" s="31" t="s">
        <v>276</v>
      </c>
      <c r="H403" s="163">
        <v>3100</v>
      </c>
      <c r="I403" s="31" t="s">
        <v>77</v>
      </c>
      <c r="J403" s="31" t="s">
        <v>76</v>
      </c>
      <c r="K403" s="31" t="s">
        <v>76</v>
      </c>
    </row>
    <row r="404" spans="1:11" x14ac:dyDescent="0.2">
      <c r="A404" s="31" t="s">
        <v>689</v>
      </c>
      <c r="B404" s="32">
        <v>46224</v>
      </c>
      <c r="C404" s="31" t="s">
        <v>274</v>
      </c>
      <c r="D404" s="31">
        <v>2026</v>
      </c>
      <c r="E404" s="31">
        <v>56</v>
      </c>
      <c r="F404" s="33" t="s">
        <v>275</v>
      </c>
      <c r="G404" s="31" t="s">
        <v>276</v>
      </c>
      <c r="H404" s="164">
        <v>2450</v>
      </c>
      <c r="I404" s="31" t="s">
        <v>76</v>
      </c>
      <c r="J404" s="31" t="s">
        <v>77</v>
      </c>
      <c r="K404" s="31" t="s">
        <v>76</v>
      </c>
    </row>
    <row r="405" spans="1:11" x14ac:dyDescent="0.2">
      <c r="A405" s="31" t="s">
        <v>690</v>
      </c>
      <c r="B405" s="32">
        <v>46241</v>
      </c>
      <c r="C405" s="31" t="s">
        <v>278</v>
      </c>
      <c r="D405" s="31">
        <v>2026</v>
      </c>
      <c r="E405" s="31">
        <v>66</v>
      </c>
      <c r="F405" s="33" t="s">
        <v>75</v>
      </c>
      <c r="G405" s="31" t="s">
        <v>279</v>
      </c>
      <c r="H405" s="164">
        <v>1190</v>
      </c>
      <c r="I405" s="31" t="s">
        <v>76</v>
      </c>
      <c r="J405" s="31" t="s">
        <v>77</v>
      </c>
      <c r="K405" s="31" t="s">
        <v>77</v>
      </c>
    </row>
    <row r="406" spans="1:11" x14ac:dyDescent="0.2">
      <c r="A406" s="31" t="s">
        <v>691</v>
      </c>
      <c r="B406" s="32">
        <v>46282</v>
      </c>
      <c r="C406" s="31" t="s">
        <v>281</v>
      </c>
      <c r="D406" s="31">
        <v>2026</v>
      </c>
      <c r="E406" s="31">
        <v>35</v>
      </c>
      <c r="F406" s="33" t="s">
        <v>78</v>
      </c>
      <c r="G406" s="31" t="s">
        <v>276</v>
      </c>
      <c r="H406" s="163">
        <v>3350</v>
      </c>
      <c r="I406" s="31" t="s">
        <v>77</v>
      </c>
      <c r="J406" s="31" t="s">
        <v>76</v>
      </c>
      <c r="K406" s="31" t="s">
        <v>76</v>
      </c>
    </row>
    <row r="407" spans="1:11" x14ac:dyDescent="0.2">
      <c r="A407" s="31" t="s">
        <v>692</v>
      </c>
      <c r="B407" s="32">
        <v>46324</v>
      </c>
      <c r="C407" s="31" t="s">
        <v>283</v>
      </c>
      <c r="D407" s="31">
        <v>2026</v>
      </c>
      <c r="E407" s="31">
        <v>82</v>
      </c>
      <c r="F407" s="33" t="s">
        <v>284</v>
      </c>
      <c r="G407" s="31" t="s">
        <v>285</v>
      </c>
      <c r="H407" s="164">
        <v>1340</v>
      </c>
      <c r="I407" s="31" t="s">
        <v>76</v>
      </c>
      <c r="J407" s="31" t="s">
        <v>77</v>
      </c>
      <c r="K407" s="31" t="s">
        <v>76</v>
      </c>
    </row>
    <row r="408" spans="1:11" x14ac:dyDescent="0.2">
      <c r="A408" s="31" t="s">
        <v>693</v>
      </c>
      <c r="B408" s="32">
        <v>45976</v>
      </c>
      <c r="C408" s="31" t="s">
        <v>287</v>
      </c>
      <c r="D408" s="31">
        <v>2026</v>
      </c>
      <c r="E408" s="31">
        <v>59</v>
      </c>
      <c r="F408" s="33" t="s">
        <v>275</v>
      </c>
      <c r="G408" s="31" t="s">
        <v>276</v>
      </c>
      <c r="H408" s="164">
        <v>3150</v>
      </c>
      <c r="I408" s="31" t="s">
        <v>76</v>
      </c>
      <c r="J408" s="31" t="s">
        <v>77</v>
      </c>
      <c r="K408" s="31" t="s">
        <v>76</v>
      </c>
    </row>
    <row r="409" spans="1:11" x14ac:dyDescent="0.2">
      <c r="A409" s="31" t="s">
        <v>694</v>
      </c>
      <c r="B409" s="32">
        <v>45999</v>
      </c>
      <c r="C409" s="31" t="s">
        <v>289</v>
      </c>
      <c r="D409" s="31">
        <v>2026</v>
      </c>
      <c r="E409" s="31">
        <v>88</v>
      </c>
      <c r="F409" s="33" t="s">
        <v>75</v>
      </c>
      <c r="G409" s="31" t="s">
        <v>279</v>
      </c>
      <c r="H409" s="163">
        <v>1080</v>
      </c>
      <c r="I409" s="31" t="s">
        <v>76</v>
      </c>
      <c r="J409" s="31" t="s">
        <v>77</v>
      </c>
      <c r="K409" s="31" t="s">
        <v>76</v>
      </c>
    </row>
    <row r="410" spans="1:11" x14ac:dyDescent="0.2">
      <c r="A410" s="31" t="s">
        <v>695</v>
      </c>
      <c r="B410" s="32">
        <v>46033</v>
      </c>
      <c r="C410" s="31" t="s">
        <v>291</v>
      </c>
      <c r="D410" s="31">
        <v>2026</v>
      </c>
      <c r="E410" s="31">
        <v>46</v>
      </c>
      <c r="F410" s="33" t="s">
        <v>284</v>
      </c>
      <c r="G410" s="31" t="s">
        <v>276</v>
      </c>
      <c r="H410" s="164">
        <v>2950</v>
      </c>
      <c r="I410" s="31" t="s">
        <v>77</v>
      </c>
      <c r="J410" s="31" t="s">
        <v>76</v>
      </c>
      <c r="K410" s="31" t="s">
        <v>76</v>
      </c>
    </row>
    <row r="411" spans="1:11" x14ac:dyDescent="0.2">
      <c r="A411" s="31" t="s">
        <v>696</v>
      </c>
      <c r="B411" s="32">
        <v>46077</v>
      </c>
      <c r="C411" s="31" t="s">
        <v>293</v>
      </c>
      <c r="D411" s="31">
        <v>2026</v>
      </c>
      <c r="E411" s="31">
        <v>83</v>
      </c>
      <c r="F411" s="33" t="s">
        <v>78</v>
      </c>
      <c r="G411" s="31" t="s">
        <v>276</v>
      </c>
      <c r="H411" s="163">
        <v>2700</v>
      </c>
      <c r="I411" s="31" t="s">
        <v>76</v>
      </c>
      <c r="J411" s="31" t="s">
        <v>77</v>
      </c>
      <c r="K411" s="31" t="s">
        <v>76</v>
      </c>
    </row>
    <row r="412" spans="1:11" x14ac:dyDescent="0.2">
      <c r="A412" s="31" t="s">
        <v>697</v>
      </c>
      <c r="B412" s="32">
        <v>46097</v>
      </c>
      <c r="C412" s="31" t="s">
        <v>295</v>
      </c>
      <c r="D412" s="31">
        <v>2026</v>
      </c>
      <c r="E412" s="31">
        <v>55</v>
      </c>
      <c r="F412" s="33" t="s">
        <v>275</v>
      </c>
      <c r="G412" s="31" t="s">
        <v>279</v>
      </c>
      <c r="H412" s="163">
        <v>1380</v>
      </c>
      <c r="I412" s="31" t="s">
        <v>77</v>
      </c>
      <c r="J412" s="31" t="s">
        <v>77</v>
      </c>
      <c r="K412" s="31" t="s">
        <v>76</v>
      </c>
    </row>
    <row r="413" spans="1:11" x14ac:dyDescent="0.2">
      <c r="A413" s="31" t="s">
        <v>698</v>
      </c>
      <c r="B413" s="32">
        <v>46142</v>
      </c>
      <c r="C413" s="31" t="s">
        <v>297</v>
      </c>
      <c r="D413" s="31">
        <v>2026</v>
      </c>
      <c r="E413" s="31">
        <v>40</v>
      </c>
      <c r="F413" s="33" t="s">
        <v>75</v>
      </c>
      <c r="G413" s="31" t="s">
        <v>276</v>
      </c>
      <c r="H413" s="163">
        <v>3250</v>
      </c>
      <c r="I413" s="31" t="s">
        <v>76</v>
      </c>
      <c r="J413" s="31" t="s">
        <v>77</v>
      </c>
      <c r="K413" s="31" t="s">
        <v>77</v>
      </c>
    </row>
    <row r="414" spans="1:11" x14ac:dyDescent="0.2">
      <c r="A414" s="31" t="s">
        <v>699</v>
      </c>
      <c r="B414" s="32">
        <v>46165</v>
      </c>
      <c r="C414" s="31" t="s">
        <v>274</v>
      </c>
      <c r="D414" s="31">
        <v>2026</v>
      </c>
      <c r="E414" s="31">
        <v>89</v>
      </c>
      <c r="F414" s="33" t="s">
        <v>78</v>
      </c>
      <c r="G414" s="31" t="s">
        <v>279</v>
      </c>
      <c r="H414" s="163">
        <v>930</v>
      </c>
      <c r="I414" s="31" t="s">
        <v>76</v>
      </c>
      <c r="J414" s="31" t="s">
        <v>77</v>
      </c>
      <c r="K414" s="31" t="s">
        <v>76</v>
      </c>
    </row>
    <row r="415" spans="1:11" x14ac:dyDescent="0.2">
      <c r="A415" s="31" t="s">
        <v>700</v>
      </c>
      <c r="B415" s="32">
        <v>46207</v>
      </c>
      <c r="C415" s="31" t="s">
        <v>278</v>
      </c>
      <c r="D415" s="31">
        <v>2026</v>
      </c>
      <c r="E415" s="31">
        <v>47</v>
      </c>
      <c r="F415" s="33" t="s">
        <v>284</v>
      </c>
      <c r="G415" s="31" t="s">
        <v>276</v>
      </c>
      <c r="H415" s="164">
        <v>2530</v>
      </c>
      <c r="I415" s="31" t="s">
        <v>76</v>
      </c>
      <c r="J415" s="31" t="s">
        <v>77</v>
      </c>
      <c r="K415" s="31" t="s">
        <v>76</v>
      </c>
    </row>
    <row r="416" spans="1:11" x14ac:dyDescent="0.2">
      <c r="A416" s="31" t="s">
        <v>701</v>
      </c>
      <c r="B416" s="32">
        <v>46255</v>
      </c>
      <c r="C416" s="31" t="s">
        <v>281</v>
      </c>
      <c r="D416" s="31">
        <v>2026</v>
      </c>
      <c r="E416" s="31">
        <v>61</v>
      </c>
      <c r="F416" s="33" t="s">
        <v>275</v>
      </c>
      <c r="G416" s="31" t="s">
        <v>285</v>
      </c>
      <c r="H416" s="164">
        <v>2200</v>
      </c>
      <c r="I416" s="31" t="s">
        <v>77</v>
      </c>
      <c r="J416" s="31" t="s">
        <v>77</v>
      </c>
      <c r="K416" s="31" t="s">
        <v>76</v>
      </c>
    </row>
    <row r="417" spans="1:11" x14ac:dyDescent="0.2">
      <c r="A417" s="31" t="s">
        <v>702</v>
      </c>
      <c r="B417" s="32">
        <v>46290</v>
      </c>
      <c r="C417" s="31" t="s">
        <v>283</v>
      </c>
      <c r="D417" s="31">
        <v>2026</v>
      </c>
      <c r="E417" s="31">
        <v>34</v>
      </c>
      <c r="F417" s="33" t="s">
        <v>75</v>
      </c>
      <c r="G417" s="31" t="s">
        <v>276</v>
      </c>
      <c r="H417" s="164">
        <v>3550</v>
      </c>
      <c r="I417" s="31" t="s">
        <v>76</v>
      </c>
      <c r="J417" s="31" t="s">
        <v>76</v>
      </c>
      <c r="K417" s="31" t="s">
        <v>77</v>
      </c>
    </row>
    <row r="418" spans="1:11" x14ac:dyDescent="0.2">
      <c r="A418" s="31" t="s">
        <v>703</v>
      </c>
      <c r="B418" s="32">
        <v>45975</v>
      </c>
      <c r="C418" s="31" t="s">
        <v>287</v>
      </c>
      <c r="D418" s="31">
        <v>2026</v>
      </c>
      <c r="E418" s="31">
        <v>90</v>
      </c>
      <c r="F418" s="33" t="s">
        <v>78</v>
      </c>
      <c r="G418" s="31" t="s">
        <v>279</v>
      </c>
      <c r="H418" s="164">
        <v>1550</v>
      </c>
      <c r="I418" s="31" t="s">
        <v>76</v>
      </c>
      <c r="J418" s="31" t="s">
        <v>77</v>
      </c>
      <c r="K418" s="31" t="s">
        <v>76</v>
      </c>
    </row>
    <row r="419" spans="1:11" x14ac:dyDescent="0.2">
      <c r="A419" s="31" t="s">
        <v>704</v>
      </c>
      <c r="B419" s="32">
        <v>46051</v>
      </c>
      <c r="C419" s="31" t="s">
        <v>289</v>
      </c>
      <c r="D419" s="31">
        <v>2026</v>
      </c>
      <c r="E419" s="31">
        <v>49</v>
      </c>
      <c r="F419" s="33" t="s">
        <v>284</v>
      </c>
      <c r="G419" s="31" t="s">
        <v>276</v>
      </c>
      <c r="H419" s="164">
        <v>3000</v>
      </c>
      <c r="I419" s="31" t="s">
        <v>76</v>
      </c>
      <c r="J419" s="31" t="s">
        <v>77</v>
      </c>
      <c r="K419" s="31" t="s">
        <v>76</v>
      </c>
    </row>
    <row r="420" spans="1:11" x14ac:dyDescent="0.2">
      <c r="A420" s="31" t="s">
        <v>705</v>
      </c>
      <c r="B420" s="32">
        <v>46070</v>
      </c>
      <c r="C420" s="31" t="s">
        <v>291</v>
      </c>
      <c r="D420" s="31">
        <v>2026</v>
      </c>
      <c r="E420" s="31">
        <v>92</v>
      </c>
      <c r="F420" s="33" t="s">
        <v>275</v>
      </c>
      <c r="G420" s="31" t="s">
        <v>279</v>
      </c>
      <c r="H420" s="164">
        <v>1110</v>
      </c>
      <c r="I420" s="31" t="s">
        <v>76</v>
      </c>
      <c r="J420" s="31" t="s">
        <v>77</v>
      </c>
      <c r="K420" s="31" t="s">
        <v>76</v>
      </c>
    </row>
    <row r="421" spans="1:11" x14ac:dyDescent="0.2">
      <c r="A421" s="31" t="s">
        <v>706</v>
      </c>
      <c r="B421" s="32">
        <v>46087</v>
      </c>
      <c r="C421" s="31" t="s">
        <v>293</v>
      </c>
      <c r="D421" s="31">
        <v>2026</v>
      </c>
      <c r="E421" s="31">
        <v>52</v>
      </c>
      <c r="F421" s="33" t="s">
        <v>75</v>
      </c>
      <c r="G421" s="31" t="s">
        <v>276</v>
      </c>
      <c r="H421" s="164">
        <v>2800</v>
      </c>
      <c r="I421" s="31" t="s">
        <v>77</v>
      </c>
      <c r="J421" s="31" t="s">
        <v>77</v>
      </c>
      <c r="K421" s="31" t="s">
        <v>76</v>
      </c>
    </row>
    <row r="422" spans="1:11" x14ac:dyDescent="0.2">
      <c r="A422" s="31" t="s">
        <v>707</v>
      </c>
      <c r="B422" s="32">
        <v>46131</v>
      </c>
      <c r="C422" s="31" t="s">
        <v>295</v>
      </c>
      <c r="D422" s="31">
        <v>2026</v>
      </c>
      <c r="E422" s="31">
        <v>84</v>
      </c>
      <c r="F422" s="33" t="s">
        <v>78</v>
      </c>
      <c r="G422" s="31" t="s">
        <v>285</v>
      </c>
      <c r="H422" s="164">
        <v>2400</v>
      </c>
      <c r="I422" s="31" t="s">
        <v>76</v>
      </c>
      <c r="J422" s="31" t="s">
        <v>77</v>
      </c>
      <c r="K422" s="31" t="s">
        <v>76</v>
      </c>
    </row>
    <row r="423" spans="1:11" x14ac:dyDescent="0.2">
      <c r="A423" s="31" t="s">
        <v>708</v>
      </c>
      <c r="B423" s="32">
        <v>46146</v>
      </c>
      <c r="C423" s="31" t="s">
        <v>297</v>
      </c>
      <c r="D423" s="31">
        <v>2026</v>
      </c>
      <c r="E423" s="31">
        <v>43</v>
      </c>
      <c r="F423" s="33" t="s">
        <v>284</v>
      </c>
      <c r="G423" s="31" t="s">
        <v>276</v>
      </c>
      <c r="H423" s="164">
        <v>3200</v>
      </c>
      <c r="I423" s="31" t="s">
        <v>77</v>
      </c>
      <c r="J423" s="31" t="s">
        <v>76</v>
      </c>
      <c r="K423" s="31" t="s">
        <v>76</v>
      </c>
    </row>
    <row r="424" spans="1:11" x14ac:dyDescent="0.2">
      <c r="A424" s="31" t="s">
        <v>709</v>
      </c>
      <c r="B424" s="32">
        <v>46224</v>
      </c>
      <c r="C424" s="31" t="s">
        <v>274</v>
      </c>
      <c r="D424" s="31">
        <v>2026</v>
      </c>
      <c r="E424" s="31">
        <v>57</v>
      </c>
      <c r="F424" s="33" t="s">
        <v>275</v>
      </c>
      <c r="G424" s="31" t="s">
        <v>276</v>
      </c>
      <c r="H424" s="163">
        <v>2500</v>
      </c>
      <c r="I424" s="31" t="s">
        <v>76</v>
      </c>
      <c r="J424" s="31" t="s">
        <v>77</v>
      </c>
      <c r="K424" s="31" t="s">
        <v>76</v>
      </c>
    </row>
    <row r="425" spans="1:11" x14ac:dyDescent="0.2">
      <c r="A425" s="31" t="s">
        <v>710</v>
      </c>
      <c r="B425" s="32">
        <v>46241</v>
      </c>
      <c r="C425" s="31" t="s">
        <v>278</v>
      </c>
      <c r="D425" s="31">
        <v>2026</v>
      </c>
      <c r="E425" s="31">
        <v>67</v>
      </c>
      <c r="F425" s="33" t="s">
        <v>75</v>
      </c>
      <c r="G425" s="31" t="s">
        <v>279</v>
      </c>
      <c r="H425" s="164">
        <v>1220</v>
      </c>
      <c r="I425" s="31" t="s">
        <v>77</v>
      </c>
      <c r="J425" s="31" t="s">
        <v>77</v>
      </c>
      <c r="K425" s="31" t="s">
        <v>76</v>
      </c>
    </row>
    <row r="426" spans="1:11" x14ac:dyDescent="0.2">
      <c r="A426" s="31" t="s">
        <v>711</v>
      </c>
      <c r="B426" s="32">
        <v>46282</v>
      </c>
      <c r="C426" s="31" t="s">
        <v>281</v>
      </c>
      <c r="D426" s="31">
        <v>2026</v>
      </c>
      <c r="E426" s="31">
        <v>36</v>
      </c>
      <c r="F426" s="33" t="s">
        <v>78</v>
      </c>
      <c r="G426" s="31" t="s">
        <v>276</v>
      </c>
      <c r="H426" s="164">
        <v>3400</v>
      </c>
      <c r="I426" s="31" t="s">
        <v>76</v>
      </c>
      <c r="J426" s="31" t="s">
        <v>76</v>
      </c>
      <c r="K426" s="31" t="s">
        <v>76</v>
      </c>
    </row>
    <row r="427" spans="1:11" x14ac:dyDescent="0.2">
      <c r="A427" s="31" t="s">
        <v>712</v>
      </c>
      <c r="B427" s="32">
        <v>46324</v>
      </c>
      <c r="C427" s="31" t="s">
        <v>283</v>
      </c>
      <c r="D427" s="31">
        <v>2026</v>
      </c>
      <c r="E427" s="31">
        <v>85</v>
      </c>
      <c r="F427" s="33" t="s">
        <v>284</v>
      </c>
      <c r="G427" s="31" t="s">
        <v>285</v>
      </c>
      <c r="H427" s="163">
        <v>1370</v>
      </c>
      <c r="I427" s="31" t="s">
        <v>76</v>
      </c>
      <c r="J427" s="31" t="s">
        <v>77</v>
      </c>
      <c r="K427" s="31" t="s">
        <v>76</v>
      </c>
    </row>
    <row r="428" spans="1:11" x14ac:dyDescent="0.2">
      <c r="A428" s="31" t="s">
        <v>713</v>
      </c>
      <c r="B428" s="32">
        <v>45976</v>
      </c>
      <c r="C428" s="31" t="s">
        <v>287</v>
      </c>
      <c r="D428" s="31">
        <v>2026</v>
      </c>
      <c r="E428" s="31">
        <v>60</v>
      </c>
      <c r="F428" s="33" t="s">
        <v>275</v>
      </c>
      <c r="G428" s="31" t="s">
        <v>276</v>
      </c>
      <c r="H428" s="163">
        <v>3250</v>
      </c>
      <c r="I428" s="31" t="s">
        <v>77</v>
      </c>
      <c r="J428" s="31" t="s">
        <v>77</v>
      </c>
      <c r="K428" s="31" t="s">
        <v>77</v>
      </c>
    </row>
    <row r="429" spans="1:11" x14ac:dyDescent="0.2">
      <c r="A429" s="31" t="s">
        <v>714</v>
      </c>
      <c r="B429" s="32">
        <v>45999</v>
      </c>
      <c r="C429" s="31" t="s">
        <v>289</v>
      </c>
      <c r="D429" s="31">
        <v>2026</v>
      </c>
      <c r="E429" s="31">
        <v>91</v>
      </c>
      <c r="F429" s="33" t="s">
        <v>75</v>
      </c>
      <c r="G429" s="31" t="s">
        <v>279</v>
      </c>
      <c r="H429" s="164">
        <v>1110</v>
      </c>
      <c r="I429" s="31" t="s">
        <v>76</v>
      </c>
      <c r="J429" s="31" t="s">
        <v>77</v>
      </c>
      <c r="K429" s="31" t="s">
        <v>76</v>
      </c>
    </row>
    <row r="430" spans="1:11" x14ac:dyDescent="0.2">
      <c r="A430" s="31" t="s">
        <v>715</v>
      </c>
      <c r="B430" s="32">
        <v>46033</v>
      </c>
      <c r="C430" s="31" t="s">
        <v>291</v>
      </c>
      <c r="D430" s="31">
        <v>2026</v>
      </c>
      <c r="E430" s="31">
        <v>47</v>
      </c>
      <c r="F430" s="33" t="s">
        <v>284</v>
      </c>
      <c r="G430" s="31" t="s">
        <v>276</v>
      </c>
      <c r="H430" s="164">
        <v>3050</v>
      </c>
      <c r="I430" s="31" t="s">
        <v>76</v>
      </c>
      <c r="J430" s="31" t="s">
        <v>76</v>
      </c>
      <c r="K430" s="31" t="s">
        <v>76</v>
      </c>
    </row>
    <row r="431" spans="1:11" x14ac:dyDescent="0.2">
      <c r="A431" s="31" t="s">
        <v>716</v>
      </c>
      <c r="B431" s="32">
        <v>46077</v>
      </c>
      <c r="C431" s="31" t="s">
        <v>293</v>
      </c>
      <c r="D431" s="31">
        <v>2026</v>
      </c>
      <c r="E431" s="31">
        <v>86</v>
      </c>
      <c r="F431" s="33" t="s">
        <v>78</v>
      </c>
      <c r="G431" s="31" t="s">
        <v>276</v>
      </c>
      <c r="H431" s="164">
        <v>2850</v>
      </c>
      <c r="I431" s="31" t="s">
        <v>76</v>
      </c>
      <c r="J431" s="31" t="s">
        <v>77</v>
      </c>
      <c r="K431" s="31" t="s">
        <v>76</v>
      </c>
    </row>
    <row r="432" spans="1:11" x14ac:dyDescent="0.2">
      <c r="A432" s="31" t="s">
        <v>717</v>
      </c>
      <c r="B432" s="32">
        <v>46097</v>
      </c>
      <c r="C432" s="31" t="s">
        <v>295</v>
      </c>
      <c r="D432" s="31">
        <v>2026</v>
      </c>
      <c r="E432" s="31">
        <v>56</v>
      </c>
      <c r="F432" s="33" t="s">
        <v>275</v>
      </c>
      <c r="G432" s="31" t="s">
        <v>279</v>
      </c>
      <c r="H432" s="164">
        <v>1410</v>
      </c>
      <c r="I432" s="31" t="s">
        <v>76</v>
      </c>
      <c r="J432" s="31" t="s">
        <v>77</v>
      </c>
      <c r="K432" s="31" t="s">
        <v>76</v>
      </c>
    </row>
    <row r="433" spans="1:11" x14ac:dyDescent="0.2">
      <c r="A433" s="31" t="s">
        <v>718</v>
      </c>
      <c r="B433" s="32">
        <v>46142</v>
      </c>
      <c r="C433" s="31" t="s">
        <v>297</v>
      </c>
      <c r="D433" s="31">
        <v>2026</v>
      </c>
      <c r="E433" s="31">
        <v>41</v>
      </c>
      <c r="F433" s="33" t="s">
        <v>75</v>
      </c>
      <c r="G433" s="31" t="s">
        <v>276</v>
      </c>
      <c r="H433" s="163">
        <v>3300</v>
      </c>
      <c r="I433" s="31" t="s">
        <v>77</v>
      </c>
      <c r="J433" s="31" t="s">
        <v>77</v>
      </c>
      <c r="K433" s="31" t="s">
        <v>76</v>
      </c>
    </row>
    <row r="434" spans="1:11" x14ac:dyDescent="0.2">
      <c r="A434" s="31" t="s">
        <v>719</v>
      </c>
      <c r="B434" s="32">
        <v>46165</v>
      </c>
      <c r="C434" s="31" t="s">
        <v>274</v>
      </c>
      <c r="D434" s="31">
        <v>2026</v>
      </c>
      <c r="E434" s="31">
        <v>93</v>
      </c>
      <c r="F434" s="33" t="s">
        <v>78</v>
      </c>
      <c r="G434" s="31" t="s">
        <v>279</v>
      </c>
      <c r="H434" s="163">
        <v>960</v>
      </c>
      <c r="I434" s="31" t="s">
        <v>76</v>
      </c>
      <c r="J434" s="31" t="s">
        <v>77</v>
      </c>
      <c r="K434" s="31" t="s">
        <v>76</v>
      </c>
    </row>
    <row r="435" spans="1:11" x14ac:dyDescent="0.2">
      <c r="A435" s="31" t="s">
        <v>720</v>
      </c>
      <c r="B435" s="32">
        <v>46207</v>
      </c>
      <c r="C435" s="31" t="s">
        <v>278</v>
      </c>
      <c r="D435" s="31">
        <v>2026</v>
      </c>
      <c r="E435" s="31">
        <v>48</v>
      </c>
      <c r="F435" s="33" t="s">
        <v>284</v>
      </c>
      <c r="G435" s="31" t="s">
        <v>276</v>
      </c>
      <c r="H435" s="163">
        <v>2580</v>
      </c>
      <c r="I435" s="31" t="s">
        <v>76</v>
      </c>
      <c r="J435" s="31" t="s">
        <v>77</v>
      </c>
      <c r="K435" s="31" t="s">
        <v>76</v>
      </c>
    </row>
    <row r="436" spans="1:11" x14ac:dyDescent="0.2">
      <c r="A436" s="31" t="s">
        <v>721</v>
      </c>
      <c r="B436" s="32">
        <v>46255</v>
      </c>
      <c r="C436" s="31" t="s">
        <v>281</v>
      </c>
      <c r="D436" s="31">
        <v>2026</v>
      </c>
      <c r="E436" s="31">
        <v>62</v>
      </c>
      <c r="F436" s="33" t="s">
        <v>275</v>
      </c>
      <c r="G436" s="31" t="s">
        <v>285</v>
      </c>
      <c r="H436" s="164">
        <v>2300</v>
      </c>
      <c r="I436" s="31" t="s">
        <v>77</v>
      </c>
      <c r="J436" s="31" t="s">
        <v>77</v>
      </c>
      <c r="K436" s="31" t="s">
        <v>76</v>
      </c>
    </row>
    <row r="437" spans="1:11" x14ac:dyDescent="0.2">
      <c r="A437" s="31" t="s">
        <v>722</v>
      </c>
      <c r="B437" s="32">
        <v>46290</v>
      </c>
      <c r="C437" s="31" t="s">
        <v>283</v>
      </c>
      <c r="D437" s="31">
        <v>2026</v>
      </c>
      <c r="E437" s="31">
        <v>35</v>
      </c>
      <c r="F437" s="33" t="s">
        <v>75</v>
      </c>
      <c r="G437" s="31" t="s">
        <v>276</v>
      </c>
      <c r="H437" s="164">
        <v>3600</v>
      </c>
      <c r="I437" s="31" t="s">
        <v>76</v>
      </c>
      <c r="J437" s="31" t="s">
        <v>76</v>
      </c>
      <c r="K437" s="31" t="s">
        <v>77</v>
      </c>
    </row>
    <row r="438" spans="1:11" x14ac:dyDescent="0.2">
      <c r="A438" s="31" t="s">
        <v>723</v>
      </c>
      <c r="B438" s="32">
        <v>45975</v>
      </c>
      <c r="C438" s="31" t="s">
        <v>287</v>
      </c>
      <c r="D438" s="31">
        <v>2026</v>
      </c>
      <c r="E438" s="31">
        <v>92</v>
      </c>
      <c r="F438" s="33" t="s">
        <v>78</v>
      </c>
      <c r="G438" s="31" t="s">
        <v>279</v>
      </c>
      <c r="H438" s="163">
        <v>1580</v>
      </c>
      <c r="I438" s="31" t="s">
        <v>76</v>
      </c>
      <c r="J438" s="31" t="s">
        <v>77</v>
      </c>
      <c r="K438" s="31" t="s">
        <v>76</v>
      </c>
    </row>
    <row r="439" spans="1:11" x14ac:dyDescent="0.2">
      <c r="A439" s="31" t="s">
        <v>724</v>
      </c>
      <c r="B439" s="32">
        <v>46051</v>
      </c>
      <c r="C439" s="31" t="s">
        <v>289</v>
      </c>
      <c r="D439" s="31">
        <v>2026</v>
      </c>
      <c r="E439" s="31">
        <v>50</v>
      </c>
      <c r="F439" s="33" t="s">
        <v>284</v>
      </c>
      <c r="G439" s="31" t="s">
        <v>276</v>
      </c>
      <c r="H439" s="163">
        <v>3100</v>
      </c>
      <c r="I439" s="31" t="s">
        <v>76</v>
      </c>
      <c r="J439" s="31" t="s">
        <v>77</v>
      </c>
      <c r="K439" s="31" t="s">
        <v>76</v>
      </c>
    </row>
    <row r="440" spans="1:11" x14ac:dyDescent="0.2">
      <c r="A440" s="31" t="s">
        <v>725</v>
      </c>
      <c r="B440" s="32">
        <v>46070</v>
      </c>
      <c r="C440" s="31" t="s">
        <v>291</v>
      </c>
      <c r="D440" s="31">
        <v>2026</v>
      </c>
      <c r="E440" s="31">
        <v>94</v>
      </c>
      <c r="F440" s="33" t="s">
        <v>275</v>
      </c>
      <c r="G440" s="31" t="s">
        <v>279</v>
      </c>
      <c r="H440" s="164">
        <v>1140</v>
      </c>
      <c r="I440" s="31" t="s">
        <v>76</v>
      </c>
      <c r="J440" s="31" t="s">
        <v>77</v>
      </c>
      <c r="K440" s="31" t="s">
        <v>76</v>
      </c>
    </row>
    <row r="441" spans="1:11" x14ac:dyDescent="0.2">
      <c r="A441" s="31" t="s">
        <v>726</v>
      </c>
      <c r="B441" s="32">
        <v>46087</v>
      </c>
      <c r="C441" s="31" t="s">
        <v>293</v>
      </c>
      <c r="D441" s="31">
        <v>2026</v>
      </c>
      <c r="E441" s="31">
        <v>53</v>
      </c>
      <c r="F441" s="33" t="s">
        <v>75</v>
      </c>
      <c r="G441" s="31" t="s">
        <v>276</v>
      </c>
      <c r="H441" s="164">
        <v>2900</v>
      </c>
      <c r="I441" s="31" t="s">
        <v>77</v>
      </c>
      <c r="J441" s="31" t="s">
        <v>77</v>
      </c>
      <c r="K441" s="31" t="s">
        <v>76</v>
      </c>
    </row>
    <row r="442" spans="1:11" x14ac:dyDescent="0.2">
      <c r="A442" s="31" t="s">
        <v>727</v>
      </c>
      <c r="B442" s="32">
        <v>46131</v>
      </c>
      <c r="C442" s="31" t="s">
        <v>295</v>
      </c>
      <c r="D442" s="31">
        <v>2026</v>
      </c>
      <c r="E442" s="31">
        <v>87</v>
      </c>
      <c r="F442" s="33" t="s">
        <v>78</v>
      </c>
      <c r="G442" s="31" t="s">
        <v>285</v>
      </c>
      <c r="H442" s="163">
        <v>2500</v>
      </c>
      <c r="I442" s="31" t="s">
        <v>76</v>
      </c>
      <c r="J442" s="31" t="s">
        <v>77</v>
      </c>
      <c r="K442" s="31" t="s">
        <v>76</v>
      </c>
    </row>
    <row r="443" spans="1:11" x14ac:dyDescent="0.2">
      <c r="A443" s="31" t="s">
        <v>728</v>
      </c>
      <c r="B443" s="32">
        <v>46146</v>
      </c>
      <c r="C443" s="31" t="s">
        <v>297</v>
      </c>
      <c r="D443" s="31">
        <v>2026</v>
      </c>
      <c r="E443" s="31">
        <v>44</v>
      </c>
      <c r="F443" s="33" t="s">
        <v>284</v>
      </c>
      <c r="G443" s="31" t="s">
        <v>276</v>
      </c>
      <c r="H443" s="163">
        <v>3300</v>
      </c>
      <c r="I443" s="31" t="s">
        <v>77</v>
      </c>
      <c r="J443" s="31" t="s">
        <v>76</v>
      </c>
      <c r="K443" s="31" t="s">
        <v>76</v>
      </c>
    </row>
    <row r="444" spans="1:11" x14ac:dyDescent="0.2">
      <c r="A444" s="31" t="s">
        <v>729</v>
      </c>
      <c r="B444" s="32">
        <v>46224</v>
      </c>
      <c r="C444" s="31" t="s">
        <v>274</v>
      </c>
      <c r="D444" s="31">
        <v>2026</v>
      </c>
      <c r="E444" s="31">
        <v>58</v>
      </c>
      <c r="F444" s="33" t="s">
        <v>275</v>
      </c>
      <c r="G444" s="31" t="s">
        <v>276</v>
      </c>
      <c r="H444" s="163">
        <v>2550</v>
      </c>
      <c r="I444" s="31" t="s">
        <v>76</v>
      </c>
      <c r="J444" s="31" t="s">
        <v>77</v>
      </c>
      <c r="K444" s="31" t="s">
        <v>76</v>
      </c>
    </row>
    <row r="445" spans="1:11" x14ac:dyDescent="0.2">
      <c r="A445" s="31" t="s">
        <v>730</v>
      </c>
      <c r="B445" s="32">
        <v>46241</v>
      </c>
      <c r="C445" s="31" t="s">
        <v>278</v>
      </c>
      <c r="D445" s="31">
        <v>2026</v>
      </c>
      <c r="E445" s="31">
        <v>68</v>
      </c>
      <c r="F445" s="33" t="s">
        <v>75</v>
      </c>
      <c r="G445" s="31" t="s">
        <v>279</v>
      </c>
      <c r="H445" s="164">
        <v>1250</v>
      </c>
      <c r="I445" s="31" t="s">
        <v>76</v>
      </c>
      <c r="J445" s="31" t="s">
        <v>77</v>
      </c>
      <c r="K445" s="31" t="s">
        <v>77</v>
      </c>
    </row>
    <row r="446" spans="1:11" x14ac:dyDescent="0.2">
      <c r="A446" s="31" t="s">
        <v>731</v>
      </c>
      <c r="B446" s="32">
        <v>46282</v>
      </c>
      <c r="C446" s="31" t="s">
        <v>281</v>
      </c>
      <c r="D446" s="31">
        <v>2026</v>
      </c>
      <c r="E446" s="31">
        <v>37</v>
      </c>
      <c r="F446" s="33" t="s">
        <v>78</v>
      </c>
      <c r="G446" s="31" t="s">
        <v>276</v>
      </c>
      <c r="H446" s="163">
        <v>3450</v>
      </c>
      <c r="I446" s="31" t="s">
        <v>77</v>
      </c>
      <c r="J446" s="31" t="s">
        <v>76</v>
      </c>
      <c r="K446" s="31" t="s">
        <v>76</v>
      </c>
    </row>
    <row r="447" spans="1:11" x14ac:dyDescent="0.2">
      <c r="A447" s="31" t="s">
        <v>732</v>
      </c>
      <c r="B447" s="32">
        <v>46324</v>
      </c>
      <c r="C447" s="31" t="s">
        <v>283</v>
      </c>
      <c r="D447" s="31">
        <v>2026</v>
      </c>
      <c r="E447" s="31">
        <v>88</v>
      </c>
      <c r="F447" s="33" t="s">
        <v>284</v>
      </c>
      <c r="G447" s="31" t="s">
        <v>285</v>
      </c>
      <c r="H447" s="164">
        <v>1400</v>
      </c>
      <c r="I447" s="31" t="s">
        <v>76</v>
      </c>
      <c r="J447" s="31" t="s">
        <v>77</v>
      </c>
      <c r="K447" s="31" t="s">
        <v>76</v>
      </c>
    </row>
    <row r="448" spans="1:11" x14ac:dyDescent="0.2">
      <c r="A448" s="31" t="s">
        <v>733</v>
      </c>
      <c r="B448" s="32">
        <v>45976</v>
      </c>
      <c r="C448" s="31" t="s">
        <v>287</v>
      </c>
      <c r="D448" s="31">
        <v>2026</v>
      </c>
      <c r="E448" s="31">
        <v>61</v>
      </c>
      <c r="F448" s="33" t="s">
        <v>275</v>
      </c>
      <c r="G448" s="31" t="s">
        <v>276</v>
      </c>
      <c r="H448" s="164">
        <v>3350</v>
      </c>
      <c r="I448" s="31" t="s">
        <v>76</v>
      </c>
      <c r="J448" s="31" t="s">
        <v>77</v>
      </c>
      <c r="K448" s="31" t="s">
        <v>76</v>
      </c>
    </row>
    <row r="449" spans="1:11" x14ac:dyDescent="0.2">
      <c r="A449" s="31" t="s">
        <v>734</v>
      </c>
      <c r="B449" s="32">
        <v>45999</v>
      </c>
      <c r="C449" s="31" t="s">
        <v>289</v>
      </c>
      <c r="D449" s="31">
        <v>2026</v>
      </c>
      <c r="E449" s="31">
        <v>94</v>
      </c>
      <c r="F449" s="33" t="s">
        <v>75</v>
      </c>
      <c r="G449" s="31" t="s">
        <v>279</v>
      </c>
      <c r="H449" s="163">
        <v>1140</v>
      </c>
      <c r="I449" s="31" t="s">
        <v>76</v>
      </c>
      <c r="J449" s="31" t="s">
        <v>77</v>
      </c>
      <c r="K449" s="31" t="s">
        <v>76</v>
      </c>
    </row>
    <row r="450" spans="1:11" x14ac:dyDescent="0.2">
      <c r="A450" s="31" t="s">
        <v>735</v>
      </c>
      <c r="B450" s="32">
        <v>46033</v>
      </c>
      <c r="C450" s="31" t="s">
        <v>291</v>
      </c>
      <c r="D450" s="31">
        <v>2026</v>
      </c>
      <c r="E450" s="31">
        <v>48</v>
      </c>
      <c r="F450" s="33" t="s">
        <v>284</v>
      </c>
      <c r="G450" s="31" t="s">
        <v>276</v>
      </c>
      <c r="H450" s="164">
        <v>3150</v>
      </c>
      <c r="I450" s="31" t="s">
        <v>77</v>
      </c>
      <c r="J450" s="31" t="s">
        <v>76</v>
      </c>
      <c r="K450" s="31" t="s">
        <v>76</v>
      </c>
    </row>
    <row r="451" spans="1:11" x14ac:dyDescent="0.2">
      <c r="A451" s="31" t="s">
        <v>736</v>
      </c>
      <c r="B451" s="32">
        <v>46077</v>
      </c>
      <c r="C451" s="31" t="s">
        <v>293</v>
      </c>
      <c r="D451" s="31">
        <v>2026</v>
      </c>
      <c r="E451" s="31">
        <v>89</v>
      </c>
      <c r="F451" s="33" t="s">
        <v>78</v>
      </c>
      <c r="G451" s="31" t="s">
        <v>276</v>
      </c>
      <c r="H451" s="164">
        <v>2950</v>
      </c>
      <c r="I451" s="31" t="s">
        <v>76</v>
      </c>
      <c r="J451" s="31" t="s">
        <v>77</v>
      </c>
      <c r="K451" s="31" t="s">
        <v>76</v>
      </c>
    </row>
    <row r="452" spans="1:11" x14ac:dyDescent="0.2">
      <c r="A452" s="31" t="s">
        <v>737</v>
      </c>
      <c r="B452" s="32">
        <v>46097</v>
      </c>
      <c r="C452" s="31" t="s">
        <v>295</v>
      </c>
      <c r="D452" s="31">
        <v>2026</v>
      </c>
      <c r="E452" s="31">
        <v>57</v>
      </c>
      <c r="F452" s="33" t="s">
        <v>275</v>
      </c>
      <c r="G452" s="31" t="s">
        <v>279</v>
      </c>
      <c r="H452" s="164">
        <v>1440</v>
      </c>
      <c r="I452" s="31" t="s">
        <v>76</v>
      </c>
      <c r="J452" s="31" t="s">
        <v>77</v>
      </c>
      <c r="K452" s="31" t="s">
        <v>76</v>
      </c>
    </row>
    <row r="453" spans="1:11" x14ac:dyDescent="0.2">
      <c r="A453" s="31" t="s">
        <v>738</v>
      </c>
      <c r="B453" s="32">
        <v>46142</v>
      </c>
      <c r="C453" s="31" t="s">
        <v>297</v>
      </c>
      <c r="D453" s="31">
        <v>2026</v>
      </c>
      <c r="E453" s="31">
        <v>42</v>
      </c>
      <c r="F453" s="33" t="s">
        <v>75</v>
      </c>
      <c r="G453" s="31" t="s">
        <v>276</v>
      </c>
      <c r="H453" s="163">
        <v>3350</v>
      </c>
      <c r="I453" s="31" t="s">
        <v>77</v>
      </c>
      <c r="J453" s="31" t="s">
        <v>77</v>
      </c>
      <c r="K453" s="31" t="s">
        <v>77</v>
      </c>
    </row>
    <row r="454" spans="1:11" x14ac:dyDescent="0.2">
      <c r="A454" s="31" t="s">
        <v>739</v>
      </c>
      <c r="B454" s="32">
        <v>46165</v>
      </c>
      <c r="C454" s="31" t="s">
        <v>274</v>
      </c>
      <c r="D454" s="31">
        <v>2026</v>
      </c>
      <c r="E454" s="31">
        <v>95</v>
      </c>
      <c r="F454" s="33" t="s">
        <v>78</v>
      </c>
      <c r="G454" s="31" t="s">
        <v>279</v>
      </c>
      <c r="H454" s="164">
        <v>990</v>
      </c>
      <c r="I454" s="31" t="s">
        <v>76</v>
      </c>
      <c r="J454" s="31" t="s">
        <v>77</v>
      </c>
      <c r="K454" s="31" t="s">
        <v>76</v>
      </c>
    </row>
    <row r="455" spans="1:11" x14ac:dyDescent="0.2">
      <c r="A455" s="31" t="s">
        <v>740</v>
      </c>
      <c r="B455" s="32">
        <v>46207</v>
      </c>
      <c r="C455" s="31" t="s">
        <v>278</v>
      </c>
      <c r="D455" s="31">
        <v>2026</v>
      </c>
      <c r="E455" s="31">
        <v>49</v>
      </c>
      <c r="F455" s="33" t="s">
        <v>284</v>
      </c>
      <c r="G455" s="31" t="s">
        <v>276</v>
      </c>
      <c r="H455" s="163">
        <v>2630</v>
      </c>
      <c r="I455" s="31" t="s">
        <v>76</v>
      </c>
      <c r="J455" s="31" t="s">
        <v>77</v>
      </c>
      <c r="K455" s="31" t="s">
        <v>76</v>
      </c>
    </row>
    <row r="456" spans="1:11" x14ac:dyDescent="0.2">
      <c r="A456" s="31" t="s">
        <v>741</v>
      </c>
      <c r="B456" s="32">
        <v>46255</v>
      </c>
      <c r="C456" s="31" t="s">
        <v>281</v>
      </c>
      <c r="D456" s="31">
        <v>2026</v>
      </c>
      <c r="E456" s="31">
        <v>63</v>
      </c>
      <c r="F456" s="33" t="s">
        <v>275</v>
      </c>
      <c r="G456" s="31" t="s">
        <v>285</v>
      </c>
      <c r="H456" s="163">
        <v>2400</v>
      </c>
      <c r="I456" s="31" t="s">
        <v>77</v>
      </c>
      <c r="J456" s="31" t="s">
        <v>77</v>
      </c>
      <c r="K456" s="31" t="s">
        <v>76</v>
      </c>
    </row>
    <row r="457" spans="1:11" x14ac:dyDescent="0.2">
      <c r="A457" s="31" t="s">
        <v>742</v>
      </c>
      <c r="B457" s="32">
        <v>46290</v>
      </c>
      <c r="C457" s="31" t="s">
        <v>283</v>
      </c>
      <c r="D457" s="31">
        <v>2026</v>
      </c>
      <c r="E457" s="31">
        <v>36</v>
      </c>
      <c r="F457" s="33" t="s">
        <v>75</v>
      </c>
      <c r="G457" s="31" t="s">
        <v>276</v>
      </c>
      <c r="H457" s="163">
        <v>3650</v>
      </c>
      <c r="I457" s="31" t="s">
        <v>76</v>
      </c>
      <c r="J457" s="31" t="s">
        <v>76</v>
      </c>
      <c r="K457" s="31" t="s">
        <v>77</v>
      </c>
    </row>
    <row r="458" spans="1:11" x14ac:dyDescent="0.2">
      <c r="A458" s="31" t="s">
        <v>743</v>
      </c>
      <c r="B458" s="32">
        <v>45975</v>
      </c>
      <c r="C458" s="31" t="s">
        <v>287</v>
      </c>
      <c r="D458" s="31">
        <v>2026</v>
      </c>
      <c r="E458" s="31">
        <v>96</v>
      </c>
      <c r="F458" s="33" t="s">
        <v>78</v>
      </c>
      <c r="G458" s="31" t="s">
        <v>279</v>
      </c>
      <c r="H458" s="163">
        <v>1610</v>
      </c>
      <c r="I458" s="31" t="s">
        <v>76</v>
      </c>
      <c r="J458" s="31" t="s">
        <v>77</v>
      </c>
      <c r="K458" s="31" t="s">
        <v>76</v>
      </c>
    </row>
    <row r="459" spans="1:11" x14ac:dyDescent="0.2">
      <c r="A459" s="31" t="s">
        <v>744</v>
      </c>
      <c r="B459" s="32">
        <v>46051</v>
      </c>
      <c r="C459" s="31" t="s">
        <v>289</v>
      </c>
      <c r="D459" s="31">
        <v>2026</v>
      </c>
      <c r="E459" s="31">
        <v>51</v>
      </c>
      <c r="F459" s="33" t="s">
        <v>284</v>
      </c>
      <c r="G459" s="31" t="s">
        <v>276</v>
      </c>
      <c r="H459" s="164">
        <v>3200</v>
      </c>
      <c r="I459" s="31" t="s">
        <v>76</v>
      </c>
      <c r="J459" s="31" t="s">
        <v>77</v>
      </c>
      <c r="K459" s="31" t="s">
        <v>76</v>
      </c>
    </row>
    <row r="460" spans="1:11" x14ac:dyDescent="0.2">
      <c r="A460" s="31" t="s">
        <v>745</v>
      </c>
      <c r="B460" s="32">
        <v>46070</v>
      </c>
      <c r="C460" s="31" t="s">
        <v>291</v>
      </c>
      <c r="D460" s="31">
        <v>2026</v>
      </c>
      <c r="E460" s="31">
        <v>97</v>
      </c>
      <c r="F460" s="33" t="s">
        <v>275</v>
      </c>
      <c r="G460" s="31" t="s">
        <v>279</v>
      </c>
      <c r="H460" s="163">
        <v>1170</v>
      </c>
      <c r="I460" s="31" t="s">
        <v>76</v>
      </c>
      <c r="J460" s="31" t="s">
        <v>77</v>
      </c>
      <c r="K460" s="31" t="s">
        <v>76</v>
      </c>
    </row>
    <row r="461" spans="1:11" x14ac:dyDescent="0.2">
      <c r="A461" s="31" t="s">
        <v>746</v>
      </c>
      <c r="B461" s="32">
        <v>46087</v>
      </c>
      <c r="C461" s="31" t="s">
        <v>293</v>
      </c>
      <c r="D461" s="31">
        <v>2026</v>
      </c>
      <c r="E461" s="31">
        <v>54</v>
      </c>
      <c r="F461" s="33" t="s">
        <v>75</v>
      </c>
      <c r="G461" s="31" t="s">
        <v>276</v>
      </c>
      <c r="H461" s="163">
        <v>3000</v>
      </c>
      <c r="I461" s="31" t="s">
        <v>77</v>
      </c>
      <c r="J461" s="31" t="s">
        <v>77</v>
      </c>
      <c r="K461" s="31" t="s">
        <v>76</v>
      </c>
    </row>
    <row r="462" spans="1:11" x14ac:dyDescent="0.2">
      <c r="A462" s="31" t="s">
        <v>747</v>
      </c>
      <c r="B462" s="32">
        <v>46131</v>
      </c>
      <c r="C462" s="31" t="s">
        <v>295</v>
      </c>
      <c r="D462" s="31">
        <v>2026</v>
      </c>
      <c r="E462" s="31">
        <v>90</v>
      </c>
      <c r="F462" s="33" t="s">
        <v>78</v>
      </c>
      <c r="G462" s="31" t="s">
        <v>285</v>
      </c>
      <c r="H462" s="164">
        <v>2600</v>
      </c>
      <c r="I462" s="31" t="s">
        <v>76</v>
      </c>
      <c r="J462" s="31" t="s">
        <v>77</v>
      </c>
      <c r="K462" s="31" t="s">
        <v>76</v>
      </c>
    </row>
    <row r="463" spans="1:11" x14ac:dyDescent="0.2">
      <c r="A463" s="31" t="s">
        <v>748</v>
      </c>
      <c r="B463" s="32">
        <v>46146</v>
      </c>
      <c r="C463" s="31" t="s">
        <v>297</v>
      </c>
      <c r="D463" s="31">
        <v>2026</v>
      </c>
      <c r="E463" s="31">
        <v>45</v>
      </c>
      <c r="F463" s="33" t="s">
        <v>284</v>
      </c>
      <c r="G463" s="31" t="s">
        <v>276</v>
      </c>
      <c r="H463" s="163">
        <v>3400</v>
      </c>
      <c r="I463" s="31" t="s">
        <v>77</v>
      </c>
      <c r="J463" s="31" t="s">
        <v>76</v>
      </c>
      <c r="K463" s="31" t="s">
        <v>76</v>
      </c>
    </row>
    <row r="464" spans="1:11" x14ac:dyDescent="0.2">
      <c r="A464" s="31" t="s">
        <v>749</v>
      </c>
      <c r="B464" s="32">
        <v>46224</v>
      </c>
      <c r="C464" s="31" t="s">
        <v>274</v>
      </c>
      <c r="D464" s="31">
        <v>2026</v>
      </c>
      <c r="E464" s="31">
        <v>59</v>
      </c>
      <c r="F464" s="33" t="s">
        <v>275</v>
      </c>
      <c r="G464" s="31" t="s">
        <v>276</v>
      </c>
      <c r="H464" s="163">
        <v>2600</v>
      </c>
      <c r="I464" s="31" t="s">
        <v>76</v>
      </c>
      <c r="J464" s="31" t="s">
        <v>77</v>
      </c>
      <c r="K464" s="31" t="s">
        <v>76</v>
      </c>
    </row>
    <row r="465" spans="1:11" x14ac:dyDescent="0.2">
      <c r="A465" s="31" t="s">
        <v>750</v>
      </c>
      <c r="B465" s="32">
        <v>46241</v>
      </c>
      <c r="C465" s="31" t="s">
        <v>278</v>
      </c>
      <c r="D465" s="31">
        <v>2026</v>
      </c>
      <c r="E465" s="31">
        <v>69</v>
      </c>
      <c r="F465" s="33" t="s">
        <v>75</v>
      </c>
      <c r="G465" s="31" t="s">
        <v>279</v>
      </c>
      <c r="H465" s="164">
        <v>1280</v>
      </c>
      <c r="I465" s="31" t="s">
        <v>77</v>
      </c>
      <c r="J465" s="31" t="s">
        <v>77</v>
      </c>
      <c r="K465" s="31" t="s">
        <v>76</v>
      </c>
    </row>
    <row r="466" spans="1:11" x14ac:dyDescent="0.2">
      <c r="A466" s="31" t="s">
        <v>751</v>
      </c>
      <c r="B466" s="32">
        <v>46282</v>
      </c>
      <c r="C466" s="31" t="s">
        <v>281</v>
      </c>
      <c r="D466" s="31">
        <v>2026</v>
      </c>
      <c r="E466" s="31">
        <v>38</v>
      </c>
      <c r="F466" s="33" t="s">
        <v>78</v>
      </c>
      <c r="G466" s="31" t="s">
        <v>276</v>
      </c>
      <c r="H466" s="163">
        <v>3500</v>
      </c>
      <c r="I466" s="31" t="s">
        <v>76</v>
      </c>
      <c r="J466" s="31" t="s">
        <v>76</v>
      </c>
      <c r="K466" s="31" t="s">
        <v>77</v>
      </c>
    </row>
    <row r="467" spans="1:11" x14ac:dyDescent="0.2">
      <c r="A467" s="31" t="s">
        <v>752</v>
      </c>
      <c r="B467" s="32">
        <v>46324</v>
      </c>
      <c r="C467" s="31" t="s">
        <v>283</v>
      </c>
      <c r="D467" s="31">
        <v>2026</v>
      </c>
      <c r="E467" s="31">
        <v>91</v>
      </c>
      <c r="F467" s="33" t="s">
        <v>284</v>
      </c>
      <c r="G467" s="31" t="s">
        <v>285</v>
      </c>
      <c r="H467" s="163">
        <v>1430</v>
      </c>
      <c r="I467" s="31" t="s">
        <v>76</v>
      </c>
      <c r="J467" s="31" t="s">
        <v>77</v>
      </c>
      <c r="K467" s="31" t="s">
        <v>76</v>
      </c>
    </row>
    <row r="468" spans="1:11" x14ac:dyDescent="0.2">
      <c r="A468" s="31" t="s">
        <v>753</v>
      </c>
      <c r="B468" s="32">
        <v>45976</v>
      </c>
      <c r="C468" s="31" t="s">
        <v>287</v>
      </c>
      <c r="D468" s="31">
        <v>2026</v>
      </c>
      <c r="E468" s="31">
        <v>62</v>
      </c>
      <c r="F468" s="33" t="s">
        <v>275</v>
      </c>
      <c r="G468" s="31" t="s">
        <v>276</v>
      </c>
      <c r="H468" s="164">
        <v>3450</v>
      </c>
      <c r="I468" s="31" t="s">
        <v>77</v>
      </c>
      <c r="J468" s="31" t="s">
        <v>77</v>
      </c>
      <c r="K468" s="31" t="s">
        <v>76</v>
      </c>
    </row>
    <row r="469" spans="1:11" x14ac:dyDescent="0.2">
      <c r="A469" s="31" t="s">
        <v>754</v>
      </c>
      <c r="B469" s="32">
        <v>45999</v>
      </c>
      <c r="C469" s="31" t="s">
        <v>289</v>
      </c>
      <c r="D469" s="31">
        <v>2026</v>
      </c>
      <c r="E469" s="31">
        <v>97</v>
      </c>
      <c r="F469" s="33" t="s">
        <v>75</v>
      </c>
      <c r="G469" s="31" t="s">
        <v>279</v>
      </c>
      <c r="H469" s="164">
        <v>1170</v>
      </c>
      <c r="I469" s="31" t="s">
        <v>76</v>
      </c>
      <c r="J469" s="31" t="s">
        <v>77</v>
      </c>
      <c r="K469" s="31" t="s">
        <v>76</v>
      </c>
    </row>
    <row r="470" spans="1:11" x14ac:dyDescent="0.2">
      <c r="A470" s="31" t="s">
        <v>755</v>
      </c>
      <c r="B470" s="32">
        <v>46033</v>
      </c>
      <c r="C470" s="31" t="s">
        <v>291</v>
      </c>
      <c r="D470" s="31">
        <v>2026</v>
      </c>
      <c r="E470" s="31">
        <v>50</v>
      </c>
      <c r="F470" s="33" t="s">
        <v>284</v>
      </c>
      <c r="G470" s="31" t="s">
        <v>276</v>
      </c>
      <c r="H470" s="163">
        <v>3250</v>
      </c>
      <c r="I470" s="31" t="s">
        <v>76</v>
      </c>
      <c r="J470" s="31" t="s">
        <v>76</v>
      </c>
      <c r="K470" s="31" t="s">
        <v>76</v>
      </c>
    </row>
    <row r="471" spans="1:11" x14ac:dyDescent="0.2">
      <c r="A471" s="31" t="s">
        <v>756</v>
      </c>
      <c r="B471" s="32">
        <v>46077</v>
      </c>
      <c r="C471" s="31" t="s">
        <v>293</v>
      </c>
      <c r="D471" s="31">
        <v>2026</v>
      </c>
      <c r="E471" s="31">
        <v>92</v>
      </c>
      <c r="F471" s="33" t="s">
        <v>78</v>
      </c>
      <c r="G471" s="31" t="s">
        <v>276</v>
      </c>
      <c r="H471" s="164">
        <v>3050</v>
      </c>
      <c r="I471" s="31" t="s">
        <v>76</v>
      </c>
      <c r="J471" s="31" t="s">
        <v>77</v>
      </c>
      <c r="K471" s="31" t="s">
        <v>76</v>
      </c>
    </row>
    <row r="472" spans="1:11" x14ac:dyDescent="0.2">
      <c r="A472" s="31" t="s">
        <v>757</v>
      </c>
      <c r="B472" s="32">
        <v>46097</v>
      </c>
      <c r="C472" s="31" t="s">
        <v>295</v>
      </c>
      <c r="D472" s="31">
        <v>2026</v>
      </c>
      <c r="E472" s="31">
        <v>58</v>
      </c>
      <c r="F472" s="33" t="s">
        <v>275</v>
      </c>
      <c r="G472" s="31" t="s">
        <v>279</v>
      </c>
      <c r="H472" s="164">
        <v>1470</v>
      </c>
      <c r="I472" s="31" t="s">
        <v>77</v>
      </c>
      <c r="J472" s="31" t="s">
        <v>77</v>
      </c>
      <c r="K472" s="31" t="s">
        <v>77</v>
      </c>
    </row>
    <row r="473" spans="1:11" x14ac:dyDescent="0.2">
      <c r="A473" s="31" t="s">
        <v>758</v>
      </c>
      <c r="B473" s="32">
        <v>46142</v>
      </c>
      <c r="C473" s="31" t="s">
        <v>297</v>
      </c>
      <c r="D473" s="31">
        <v>2026</v>
      </c>
      <c r="E473" s="31">
        <v>43</v>
      </c>
      <c r="F473" s="33" t="s">
        <v>75</v>
      </c>
      <c r="G473" s="31" t="s">
        <v>276</v>
      </c>
      <c r="H473" s="164">
        <v>3450</v>
      </c>
      <c r="I473" s="31" t="s">
        <v>76</v>
      </c>
      <c r="J473" s="31" t="s">
        <v>77</v>
      </c>
      <c r="K473" s="31" t="s">
        <v>76</v>
      </c>
    </row>
    <row r="474" spans="1:11" x14ac:dyDescent="0.2">
      <c r="A474" s="31" t="s">
        <v>759</v>
      </c>
      <c r="B474" s="32">
        <v>46165</v>
      </c>
      <c r="C474" s="31" t="s">
        <v>274</v>
      </c>
      <c r="D474" s="31">
        <v>2026</v>
      </c>
      <c r="E474" s="31">
        <v>98</v>
      </c>
      <c r="F474" s="33" t="s">
        <v>78</v>
      </c>
      <c r="G474" s="31" t="s">
        <v>279</v>
      </c>
      <c r="H474" s="164">
        <v>1020</v>
      </c>
      <c r="I474" s="31" t="s">
        <v>76</v>
      </c>
      <c r="J474" s="31" t="s">
        <v>77</v>
      </c>
      <c r="K474" s="31" t="s">
        <v>76</v>
      </c>
    </row>
    <row r="475" spans="1:11" x14ac:dyDescent="0.2">
      <c r="A475" s="31" t="s">
        <v>760</v>
      </c>
      <c r="B475" s="32">
        <v>46207</v>
      </c>
      <c r="C475" s="31" t="s">
        <v>278</v>
      </c>
      <c r="D475" s="31">
        <v>2026</v>
      </c>
      <c r="E475" s="31">
        <v>51</v>
      </c>
      <c r="F475" s="33" t="s">
        <v>284</v>
      </c>
      <c r="G475" s="31" t="s">
        <v>276</v>
      </c>
      <c r="H475" s="164">
        <v>2680</v>
      </c>
      <c r="I475" s="31" t="s">
        <v>76</v>
      </c>
      <c r="J475" s="31" t="s">
        <v>77</v>
      </c>
      <c r="K475" s="31" t="s">
        <v>76</v>
      </c>
    </row>
    <row r="476" spans="1:11" x14ac:dyDescent="0.2">
      <c r="A476" s="31" t="s">
        <v>761</v>
      </c>
      <c r="B476" s="32">
        <v>46255</v>
      </c>
      <c r="C476" s="31" t="s">
        <v>281</v>
      </c>
      <c r="D476" s="31">
        <v>2026</v>
      </c>
      <c r="E476" s="31">
        <v>64</v>
      </c>
      <c r="F476" s="33" t="s">
        <v>275</v>
      </c>
      <c r="G476" s="31" t="s">
        <v>285</v>
      </c>
      <c r="H476" s="164">
        <v>2500</v>
      </c>
      <c r="I476" s="31" t="s">
        <v>77</v>
      </c>
      <c r="J476" s="31" t="s">
        <v>77</v>
      </c>
      <c r="K476" s="31" t="s">
        <v>76</v>
      </c>
    </row>
    <row r="477" spans="1:11" x14ac:dyDescent="0.2">
      <c r="A477" s="31" t="s">
        <v>762</v>
      </c>
      <c r="B477" s="32">
        <v>46290</v>
      </c>
      <c r="C477" s="31" t="s">
        <v>283</v>
      </c>
      <c r="D477" s="31">
        <v>2026</v>
      </c>
      <c r="E477" s="31">
        <v>37</v>
      </c>
      <c r="F477" s="33" t="s">
        <v>75</v>
      </c>
      <c r="G477" s="31" t="s">
        <v>276</v>
      </c>
      <c r="H477" s="163">
        <v>3700</v>
      </c>
      <c r="I477" s="31" t="s">
        <v>76</v>
      </c>
      <c r="J477" s="31" t="s">
        <v>76</v>
      </c>
      <c r="K477" s="31" t="s">
        <v>77</v>
      </c>
    </row>
    <row r="478" spans="1:11" x14ac:dyDescent="0.2">
      <c r="A478" s="31" t="s">
        <v>763</v>
      </c>
      <c r="B478" s="32">
        <v>45975</v>
      </c>
      <c r="C478" s="31" t="s">
        <v>287</v>
      </c>
      <c r="D478" s="31">
        <v>2026</v>
      </c>
      <c r="E478" s="31">
        <v>99</v>
      </c>
      <c r="F478" s="33" t="s">
        <v>78</v>
      </c>
      <c r="G478" s="31" t="s">
        <v>279</v>
      </c>
      <c r="H478" s="164">
        <v>1640</v>
      </c>
      <c r="I478" s="31" t="s">
        <v>76</v>
      </c>
      <c r="J478" s="31" t="s">
        <v>77</v>
      </c>
      <c r="K478" s="31" t="s">
        <v>76</v>
      </c>
    </row>
    <row r="479" spans="1:11" x14ac:dyDescent="0.2">
      <c r="A479" s="31" t="s">
        <v>764</v>
      </c>
      <c r="B479" s="32">
        <v>46051</v>
      </c>
      <c r="C479" s="31" t="s">
        <v>289</v>
      </c>
      <c r="D479" s="31">
        <v>2026</v>
      </c>
      <c r="E479" s="31">
        <v>52</v>
      </c>
      <c r="F479" s="33" t="s">
        <v>284</v>
      </c>
      <c r="G479" s="31" t="s">
        <v>276</v>
      </c>
      <c r="H479" s="163">
        <v>3300</v>
      </c>
      <c r="I479" s="31" t="s">
        <v>76</v>
      </c>
      <c r="J479" s="31" t="s">
        <v>77</v>
      </c>
      <c r="K479" s="31" t="s">
        <v>76</v>
      </c>
    </row>
    <row r="480" spans="1:11" x14ac:dyDescent="0.2">
      <c r="A480" s="31" t="s">
        <v>765</v>
      </c>
      <c r="B480" s="32">
        <v>46070</v>
      </c>
      <c r="C480" s="31" t="s">
        <v>291</v>
      </c>
      <c r="D480" s="31">
        <v>2026</v>
      </c>
      <c r="E480" s="31">
        <v>100</v>
      </c>
      <c r="F480" s="33" t="s">
        <v>275</v>
      </c>
      <c r="G480" s="31" t="s">
        <v>279</v>
      </c>
      <c r="H480" s="163">
        <v>1200</v>
      </c>
      <c r="I480" s="31" t="s">
        <v>76</v>
      </c>
      <c r="J480" s="31" t="s">
        <v>77</v>
      </c>
      <c r="K480" s="31" t="s">
        <v>76</v>
      </c>
    </row>
    <row r="481" spans="1:11" x14ac:dyDescent="0.2">
      <c r="A481" s="31" t="s">
        <v>766</v>
      </c>
      <c r="B481" s="32">
        <v>46087</v>
      </c>
      <c r="C481" s="31" t="s">
        <v>293</v>
      </c>
      <c r="D481" s="31">
        <v>2026</v>
      </c>
      <c r="E481" s="31">
        <v>55</v>
      </c>
      <c r="F481" s="33" t="s">
        <v>75</v>
      </c>
      <c r="G481" s="31" t="s">
        <v>276</v>
      </c>
      <c r="H481" s="163">
        <v>3100</v>
      </c>
      <c r="I481" s="31" t="s">
        <v>77</v>
      </c>
      <c r="J481" s="31" t="s">
        <v>77</v>
      </c>
      <c r="K481" s="31" t="s">
        <v>76</v>
      </c>
    </row>
    <row r="482" spans="1:11" x14ac:dyDescent="0.2">
      <c r="A482" s="31" t="s">
        <v>767</v>
      </c>
      <c r="B482" s="32">
        <v>46131</v>
      </c>
      <c r="C482" s="31" t="s">
        <v>295</v>
      </c>
      <c r="D482" s="31">
        <v>2026</v>
      </c>
      <c r="E482" s="31">
        <v>93</v>
      </c>
      <c r="F482" s="33" t="s">
        <v>78</v>
      </c>
      <c r="G482" s="31" t="s">
        <v>285</v>
      </c>
      <c r="H482" s="163">
        <v>2700</v>
      </c>
      <c r="I482" s="31" t="s">
        <v>76</v>
      </c>
      <c r="J482" s="31" t="s">
        <v>77</v>
      </c>
      <c r="K482" s="31" t="s">
        <v>76</v>
      </c>
    </row>
    <row r="483" spans="1:11" x14ac:dyDescent="0.2">
      <c r="A483" s="31" t="s">
        <v>768</v>
      </c>
      <c r="B483" s="32">
        <v>46146</v>
      </c>
      <c r="C483" s="31" t="s">
        <v>297</v>
      </c>
      <c r="D483" s="31">
        <v>2026</v>
      </c>
      <c r="E483" s="31">
        <v>46</v>
      </c>
      <c r="F483" s="33" t="s">
        <v>284</v>
      </c>
      <c r="G483" s="31" t="s">
        <v>276</v>
      </c>
      <c r="H483" s="163">
        <v>3500</v>
      </c>
      <c r="I483" s="31" t="s">
        <v>77</v>
      </c>
      <c r="J483" s="31" t="s">
        <v>76</v>
      </c>
      <c r="K483" s="31" t="s">
        <v>76</v>
      </c>
    </row>
    <row r="484" spans="1:11" x14ac:dyDescent="0.2">
      <c r="A484" s="31" t="s">
        <v>769</v>
      </c>
      <c r="B484" s="32">
        <v>46224</v>
      </c>
      <c r="C484" s="31" t="s">
        <v>274</v>
      </c>
      <c r="D484" s="31">
        <v>2026</v>
      </c>
      <c r="E484" s="31">
        <v>60</v>
      </c>
      <c r="F484" s="33" t="s">
        <v>275</v>
      </c>
      <c r="G484" s="31" t="s">
        <v>276</v>
      </c>
      <c r="H484" s="164">
        <v>2650</v>
      </c>
      <c r="I484" s="31" t="s">
        <v>76</v>
      </c>
      <c r="J484" s="31" t="s">
        <v>77</v>
      </c>
      <c r="K484" s="31" t="s">
        <v>76</v>
      </c>
    </row>
    <row r="485" spans="1:11" x14ac:dyDescent="0.2">
      <c r="A485" s="31" t="s">
        <v>770</v>
      </c>
      <c r="B485" s="32">
        <v>46241</v>
      </c>
      <c r="C485" s="31" t="s">
        <v>278</v>
      </c>
      <c r="D485" s="31">
        <v>2026</v>
      </c>
      <c r="E485" s="31">
        <v>70</v>
      </c>
      <c r="F485" s="33" t="s">
        <v>75</v>
      </c>
      <c r="G485" s="31" t="s">
        <v>279</v>
      </c>
      <c r="H485" s="164">
        <v>1310</v>
      </c>
      <c r="I485" s="31" t="s">
        <v>76</v>
      </c>
      <c r="J485" s="31" t="s">
        <v>77</v>
      </c>
      <c r="K485" s="31" t="s">
        <v>77</v>
      </c>
    </row>
    <row r="486" spans="1:11" x14ac:dyDescent="0.2">
      <c r="A486" s="31" t="s">
        <v>771</v>
      </c>
      <c r="B486" s="32">
        <v>46282</v>
      </c>
      <c r="C486" s="31" t="s">
        <v>281</v>
      </c>
      <c r="D486" s="31">
        <v>2026</v>
      </c>
      <c r="E486" s="31">
        <v>39</v>
      </c>
      <c r="F486" s="33" t="s">
        <v>78</v>
      </c>
      <c r="G486" s="31" t="s">
        <v>276</v>
      </c>
      <c r="H486" s="164">
        <v>3550</v>
      </c>
      <c r="I486" s="31" t="s">
        <v>77</v>
      </c>
      <c r="J486" s="31" t="s">
        <v>76</v>
      </c>
      <c r="K486" s="31" t="s">
        <v>76</v>
      </c>
    </row>
    <row r="487" spans="1:11" x14ac:dyDescent="0.2">
      <c r="A487" s="31" t="s">
        <v>772</v>
      </c>
      <c r="B487" s="32">
        <v>46324</v>
      </c>
      <c r="C487" s="31" t="s">
        <v>283</v>
      </c>
      <c r="D487" s="31">
        <v>2026</v>
      </c>
      <c r="E487" s="31">
        <v>94</v>
      </c>
      <c r="F487" s="33" t="s">
        <v>284</v>
      </c>
      <c r="G487" s="31" t="s">
        <v>285</v>
      </c>
      <c r="H487" s="164">
        <v>1460</v>
      </c>
      <c r="I487" s="31" t="s">
        <v>76</v>
      </c>
      <c r="J487" s="31" t="s">
        <v>77</v>
      </c>
      <c r="K487" s="31" t="s">
        <v>76</v>
      </c>
    </row>
    <row r="488" spans="1:11" x14ac:dyDescent="0.2">
      <c r="A488" s="31" t="s">
        <v>773</v>
      </c>
      <c r="B488" s="32">
        <v>45976</v>
      </c>
      <c r="C488" s="31" t="s">
        <v>287</v>
      </c>
      <c r="D488" s="31">
        <v>2026</v>
      </c>
      <c r="E488" s="31">
        <v>63</v>
      </c>
      <c r="F488" s="33" t="s">
        <v>275</v>
      </c>
      <c r="G488" s="31" t="s">
        <v>276</v>
      </c>
      <c r="H488" s="163">
        <v>3550</v>
      </c>
      <c r="I488" s="31" t="s">
        <v>76</v>
      </c>
      <c r="J488" s="31" t="s">
        <v>77</v>
      </c>
      <c r="K488" s="31" t="s">
        <v>76</v>
      </c>
    </row>
    <row r="489" spans="1:11" x14ac:dyDescent="0.2">
      <c r="A489" s="31" t="s">
        <v>774</v>
      </c>
      <c r="B489" s="32">
        <v>45999</v>
      </c>
      <c r="C489" s="31" t="s">
        <v>289</v>
      </c>
      <c r="D489" s="31">
        <v>2026</v>
      </c>
      <c r="E489" s="31">
        <v>100</v>
      </c>
      <c r="F489" s="33" t="s">
        <v>75</v>
      </c>
      <c r="G489" s="31" t="s">
        <v>279</v>
      </c>
      <c r="H489" s="163">
        <v>1200</v>
      </c>
      <c r="I489" s="31" t="s">
        <v>76</v>
      </c>
      <c r="J489" s="31" t="s">
        <v>77</v>
      </c>
      <c r="K489" s="31" t="s">
        <v>76</v>
      </c>
    </row>
    <row r="490" spans="1:11" x14ac:dyDescent="0.2">
      <c r="A490" s="31" t="s">
        <v>775</v>
      </c>
      <c r="B490" s="32">
        <v>46033</v>
      </c>
      <c r="C490" s="31" t="s">
        <v>291</v>
      </c>
      <c r="D490" s="31">
        <v>2026</v>
      </c>
      <c r="E490" s="31">
        <v>53</v>
      </c>
      <c r="F490" s="33" t="s">
        <v>284</v>
      </c>
      <c r="G490" s="31" t="s">
        <v>276</v>
      </c>
      <c r="H490" s="164">
        <v>3350</v>
      </c>
      <c r="I490" s="31" t="s">
        <v>77</v>
      </c>
      <c r="J490" s="31" t="s">
        <v>76</v>
      </c>
      <c r="K490" s="31" t="s">
        <v>76</v>
      </c>
    </row>
    <row r="491" spans="1:11" x14ac:dyDescent="0.2">
      <c r="A491" s="31" t="s">
        <v>776</v>
      </c>
      <c r="B491" s="32">
        <v>46077</v>
      </c>
      <c r="C491" s="31" t="s">
        <v>293</v>
      </c>
      <c r="D491" s="31">
        <v>2026</v>
      </c>
      <c r="E491" s="31">
        <v>95</v>
      </c>
      <c r="F491" s="33" t="s">
        <v>78</v>
      </c>
      <c r="G491" s="31" t="s">
        <v>276</v>
      </c>
      <c r="H491" s="163">
        <v>3150</v>
      </c>
      <c r="I491" s="31" t="s">
        <v>76</v>
      </c>
      <c r="J491" s="31" t="s">
        <v>77</v>
      </c>
      <c r="K491" s="31" t="s">
        <v>76</v>
      </c>
    </row>
    <row r="492" spans="1:11" x14ac:dyDescent="0.2">
      <c r="A492" s="31" t="s">
        <v>777</v>
      </c>
      <c r="B492" s="32">
        <v>46097</v>
      </c>
      <c r="C492" s="31" t="s">
        <v>295</v>
      </c>
      <c r="D492" s="31">
        <v>2026</v>
      </c>
      <c r="E492" s="31">
        <v>59</v>
      </c>
      <c r="F492" s="33" t="s">
        <v>275</v>
      </c>
      <c r="G492" s="31" t="s">
        <v>279</v>
      </c>
      <c r="H492" s="164">
        <v>1500</v>
      </c>
      <c r="I492" s="31" t="s">
        <v>76</v>
      </c>
      <c r="J492" s="31" t="s">
        <v>77</v>
      </c>
      <c r="K492" s="31" t="s">
        <v>76</v>
      </c>
    </row>
    <row r="493" spans="1:11" x14ac:dyDescent="0.2">
      <c r="A493" s="31" t="s">
        <v>778</v>
      </c>
      <c r="B493" s="32">
        <v>46142</v>
      </c>
      <c r="C493" s="31" t="s">
        <v>297</v>
      </c>
      <c r="D493" s="31">
        <v>2026</v>
      </c>
      <c r="E493" s="31">
        <v>44</v>
      </c>
      <c r="F493" s="33" t="s">
        <v>75</v>
      </c>
      <c r="G493" s="31" t="s">
        <v>276</v>
      </c>
      <c r="H493" s="164">
        <v>3500</v>
      </c>
      <c r="I493" s="31" t="s">
        <v>77</v>
      </c>
      <c r="J493" s="31" t="s">
        <v>77</v>
      </c>
      <c r="K493" s="31" t="s">
        <v>77</v>
      </c>
    </row>
    <row r="494" spans="1:11" x14ac:dyDescent="0.2">
      <c r="A494" s="31" t="s">
        <v>779</v>
      </c>
      <c r="B494" s="32">
        <v>46165</v>
      </c>
      <c r="C494" s="31" t="s">
        <v>274</v>
      </c>
      <c r="D494" s="31">
        <v>2026</v>
      </c>
      <c r="E494" s="31">
        <v>101</v>
      </c>
      <c r="F494" s="33" t="s">
        <v>78</v>
      </c>
      <c r="G494" s="31" t="s">
        <v>279</v>
      </c>
      <c r="H494" s="164">
        <v>1050</v>
      </c>
      <c r="I494" s="31" t="s">
        <v>76</v>
      </c>
      <c r="J494" s="31" t="s">
        <v>77</v>
      </c>
      <c r="K494" s="31" t="s">
        <v>76</v>
      </c>
    </row>
    <row r="495" spans="1:11" x14ac:dyDescent="0.2">
      <c r="A495" s="31" t="s">
        <v>780</v>
      </c>
      <c r="B495" s="32">
        <v>46207</v>
      </c>
      <c r="C495" s="31" t="s">
        <v>278</v>
      </c>
      <c r="D495" s="31">
        <v>2026</v>
      </c>
      <c r="E495" s="31">
        <v>54</v>
      </c>
      <c r="F495" s="33" t="s">
        <v>284</v>
      </c>
      <c r="G495" s="31" t="s">
        <v>276</v>
      </c>
      <c r="H495" s="164">
        <v>2730</v>
      </c>
      <c r="I495" s="31" t="s">
        <v>76</v>
      </c>
      <c r="J495" s="31" t="s">
        <v>77</v>
      </c>
      <c r="K495" s="31" t="s">
        <v>76</v>
      </c>
    </row>
    <row r="496" spans="1:11" x14ac:dyDescent="0.2">
      <c r="A496" s="31" t="s">
        <v>781</v>
      </c>
      <c r="B496" s="32">
        <v>46255</v>
      </c>
      <c r="C496" s="31" t="s">
        <v>281</v>
      </c>
      <c r="D496" s="31">
        <v>2026</v>
      </c>
      <c r="E496" s="31">
        <v>65</v>
      </c>
      <c r="F496" s="33" t="s">
        <v>275</v>
      </c>
      <c r="G496" s="31" t="s">
        <v>285</v>
      </c>
      <c r="H496" s="163">
        <v>2600</v>
      </c>
      <c r="I496" s="31" t="s">
        <v>77</v>
      </c>
      <c r="J496" s="31" t="s">
        <v>77</v>
      </c>
      <c r="K496" s="31" t="s">
        <v>76</v>
      </c>
    </row>
    <row r="497" spans="1:11" x14ac:dyDescent="0.2">
      <c r="A497" s="166" t="s">
        <v>782</v>
      </c>
      <c r="B497" s="32">
        <v>46290</v>
      </c>
      <c r="C497" s="31" t="s">
        <v>283</v>
      </c>
      <c r="D497" s="31">
        <v>2026</v>
      </c>
      <c r="E497" s="31">
        <v>38</v>
      </c>
      <c r="F497" s="33" t="s">
        <v>75</v>
      </c>
      <c r="G497" s="31" t="s">
        <v>276</v>
      </c>
      <c r="H497" s="163">
        <v>3750</v>
      </c>
      <c r="I497" s="31" t="s">
        <v>76</v>
      </c>
      <c r="J497" s="31" t="s">
        <v>76</v>
      </c>
      <c r="K497" s="31" t="s">
        <v>77</v>
      </c>
    </row>
    <row r="498" spans="1:11" x14ac:dyDescent="0.2">
      <c r="A498" s="166" t="s">
        <v>783</v>
      </c>
      <c r="B498" s="32">
        <v>45975</v>
      </c>
      <c r="C498" s="31" t="s">
        <v>287</v>
      </c>
      <c r="D498" s="31">
        <v>2026</v>
      </c>
      <c r="E498" s="31">
        <v>102</v>
      </c>
      <c r="F498" s="33" t="s">
        <v>78</v>
      </c>
      <c r="G498" s="31" t="s">
        <v>279</v>
      </c>
      <c r="H498" s="163">
        <v>1670</v>
      </c>
      <c r="I498" s="31" t="s">
        <v>76</v>
      </c>
      <c r="J498" s="31" t="s">
        <v>77</v>
      </c>
      <c r="K498" s="31" t="s">
        <v>76</v>
      </c>
    </row>
    <row r="499" spans="1:11" x14ac:dyDescent="0.2">
      <c r="A499" s="166" t="s">
        <v>784</v>
      </c>
      <c r="B499" s="32">
        <v>46051</v>
      </c>
      <c r="C499" s="31" t="s">
        <v>289</v>
      </c>
      <c r="D499" s="31">
        <v>2026</v>
      </c>
      <c r="E499" s="31">
        <v>55</v>
      </c>
      <c r="F499" s="33" t="s">
        <v>284</v>
      </c>
      <c r="G499" s="31" t="s">
        <v>276</v>
      </c>
      <c r="H499" s="163">
        <v>3400</v>
      </c>
      <c r="I499" s="31" t="s">
        <v>76</v>
      </c>
      <c r="J499" s="31" t="s">
        <v>77</v>
      </c>
      <c r="K499" s="31" t="s">
        <v>76</v>
      </c>
    </row>
    <row r="500" spans="1:11" x14ac:dyDescent="0.2">
      <c r="A500" s="166" t="s">
        <v>785</v>
      </c>
      <c r="B500" s="32">
        <v>46070</v>
      </c>
      <c r="C500" s="31" t="s">
        <v>291</v>
      </c>
      <c r="D500" s="31">
        <v>2026</v>
      </c>
      <c r="E500" s="31">
        <v>103</v>
      </c>
      <c r="F500" s="33" t="s">
        <v>275</v>
      </c>
      <c r="G500" s="31" t="s">
        <v>279</v>
      </c>
      <c r="H500" s="163">
        <v>1230</v>
      </c>
      <c r="I500" s="31" t="s">
        <v>76</v>
      </c>
      <c r="J500" s="31" t="s">
        <v>77</v>
      </c>
      <c r="K500" s="31" t="s">
        <v>76</v>
      </c>
    </row>
    <row r="501" spans="1:11" x14ac:dyDescent="0.2">
      <c r="A501" s="166" t="s">
        <v>786</v>
      </c>
      <c r="B501" s="32">
        <v>46087</v>
      </c>
      <c r="C501" s="31" t="s">
        <v>293</v>
      </c>
      <c r="D501" s="31">
        <v>2026</v>
      </c>
      <c r="E501" s="31">
        <v>56</v>
      </c>
      <c r="F501" s="33" t="s">
        <v>75</v>
      </c>
      <c r="G501" s="31" t="s">
        <v>276</v>
      </c>
      <c r="H501" s="163">
        <v>3200</v>
      </c>
      <c r="I501" s="31" t="s">
        <v>77</v>
      </c>
      <c r="J501" s="31" t="s">
        <v>77</v>
      </c>
      <c r="K501" s="31" t="s">
        <v>76</v>
      </c>
    </row>
    <row r="502" spans="1:11" x14ac:dyDescent="0.2">
      <c r="A502" s="166" t="s">
        <v>787</v>
      </c>
      <c r="B502" s="32">
        <v>46131</v>
      </c>
      <c r="C502" s="31" t="s">
        <v>295</v>
      </c>
      <c r="D502" s="31">
        <v>2026</v>
      </c>
      <c r="E502" s="31">
        <v>96</v>
      </c>
      <c r="F502" s="33" t="s">
        <v>78</v>
      </c>
      <c r="G502" s="31" t="s">
        <v>285</v>
      </c>
      <c r="H502" s="163">
        <v>2800</v>
      </c>
      <c r="I502" s="31" t="s">
        <v>76</v>
      </c>
      <c r="J502" s="31" t="s">
        <v>77</v>
      </c>
      <c r="K502" s="31" t="s">
        <v>76</v>
      </c>
    </row>
    <row r="503" spans="1:11" x14ac:dyDescent="0.2">
      <c r="A503" s="166" t="s">
        <v>788</v>
      </c>
      <c r="B503" s="32">
        <v>46146</v>
      </c>
      <c r="C503" s="31" t="s">
        <v>297</v>
      </c>
      <c r="D503" s="31">
        <v>2026</v>
      </c>
      <c r="E503" s="31">
        <v>47</v>
      </c>
      <c r="F503" s="33" t="s">
        <v>284</v>
      </c>
      <c r="G503" s="31" t="s">
        <v>276</v>
      </c>
      <c r="H503" s="163">
        <v>3600</v>
      </c>
      <c r="I503" s="31" t="s">
        <v>77</v>
      </c>
      <c r="J503" s="31" t="s">
        <v>76</v>
      </c>
      <c r="K503" s="31" t="s">
        <v>76</v>
      </c>
    </row>
    <row r="504" spans="1:11" x14ac:dyDescent="0.2">
      <c r="B504" s="27"/>
      <c r="C504" s="27"/>
      <c r="D504" s="27"/>
      <c r="F504" s="26"/>
      <c r="G504" s="26"/>
      <c r="H504" s="25"/>
    </row>
    <row r="505" spans="1:11" x14ac:dyDescent="0.2">
      <c r="F505" s="26"/>
      <c r="G505" s="26"/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7B74F-04F8-4FA0-9AF6-B447D16C2C71}">
  <dimension ref="B2:H44"/>
  <sheetViews>
    <sheetView zoomScale="116" zoomScaleNormal="100" workbookViewId="0"/>
  </sheetViews>
  <sheetFormatPr baseColWidth="10" defaultColWidth="8.83203125" defaultRowHeight="15" x14ac:dyDescent="0.2"/>
  <cols>
    <col min="2" max="2" width="20.1640625" customWidth="1"/>
    <col min="3" max="3" width="14.83203125" customWidth="1"/>
    <col min="4" max="4" width="15.1640625" customWidth="1"/>
    <col min="5" max="5" width="13.6640625" customWidth="1"/>
    <col min="6" max="6" width="15.5" customWidth="1"/>
    <col min="7" max="7" width="11.1640625" bestFit="1" customWidth="1"/>
    <col min="9" max="9" width="11.1640625" bestFit="1" customWidth="1"/>
  </cols>
  <sheetData>
    <row r="2" spans="2:8" ht="19" x14ac:dyDescent="0.25">
      <c r="B2" s="5" t="s">
        <v>85</v>
      </c>
    </row>
    <row r="3" spans="2:8" ht="19" x14ac:dyDescent="0.25">
      <c r="B3" s="167" t="s">
        <v>790</v>
      </c>
    </row>
    <row r="5" spans="2:8" x14ac:dyDescent="0.2">
      <c r="B5" s="7" t="s">
        <v>125</v>
      </c>
    </row>
    <row r="6" spans="2:8" x14ac:dyDescent="0.2">
      <c r="B6" t="s">
        <v>793</v>
      </c>
    </row>
    <row r="7" spans="2:8" x14ac:dyDescent="0.2">
      <c r="B7" t="s">
        <v>829</v>
      </c>
    </row>
    <row r="8" spans="2:8" ht="16" thickBot="1" x14ac:dyDescent="0.25"/>
    <row r="9" spans="2:8" ht="16" thickBot="1" x14ac:dyDescent="0.25">
      <c r="B9" t="s">
        <v>805</v>
      </c>
      <c r="C9" s="118"/>
      <c r="D9" s="113" t="s">
        <v>380</v>
      </c>
    </row>
    <row r="10" spans="2:8" ht="16" thickBot="1" x14ac:dyDescent="0.25">
      <c r="B10" t="s">
        <v>806</v>
      </c>
      <c r="C10" s="118"/>
      <c r="D10" s="113" t="s">
        <v>789</v>
      </c>
    </row>
    <row r="11" spans="2:8" ht="16" thickBot="1" x14ac:dyDescent="0.25"/>
    <row r="12" spans="2:8" ht="16" thickBot="1" x14ac:dyDescent="0.25">
      <c r="B12" t="s">
        <v>103</v>
      </c>
      <c r="C12" s="118"/>
      <c r="D12" s="113">
        <f>_xlfn.XLOOKUP(C9,Dataset!A:A,Dataset!H:H)</f>
        <v>0</v>
      </c>
    </row>
    <row r="14" spans="2:8" x14ac:dyDescent="0.2">
      <c r="B14" s="7" t="s">
        <v>126</v>
      </c>
    </row>
    <row r="15" spans="2:8" x14ac:dyDescent="0.2">
      <c r="B15" t="s">
        <v>792</v>
      </c>
    </row>
    <row r="16" spans="2:8" x14ac:dyDescent="0.2">
      <c r="B16" t="s">
        <v>104</v>
      </c>
      <c r="H16" t="s">
        <v>794</v>
      </c>
    </row>
    <row r="18" spans="2:7" x14ac:dyDescent="0.2">
      <c r="B18" s="302" t="s">
        <v>105</v>
      </c>
      <c r="C18" s="303"/>
      <c r="D18" s="306"/>
      <c r="E18" s="305"/>
    </row>
    <row r="19" spans="2:7" x14ac:dyDescent="0.2">
      <c r="B19" s="302" t="s">
        <v>106</v>
      </c>
      <c r="C19" s="303"/>
      <c r="D19" s="307"/>
      <c r="E19" s="308"/>
      <c r="F19" s="114">
        <f>_xlfn.XLOOKUP(D18,Dataset!A:A,Dataset!B:B,"Contact Team")</f>
        <v>0</v>
      </c>
    </row>
    <row r="20" spans="2:7" x14ac:dyDescent="0.2">
      <c r="B20" s="302" t="s">
        <v>796</v>
      </c>
      <c r="C20" s="303"/>
      <c r="D20" s="304"/>
      <c r="E20" s="305"/>
      <c r="F20" s="113">
        <f>_xlfn.XLOOKUP(D18,Dataset!A:A,Dataset!H:H, "Contact Team")</f>
        <v>0</v>
      </c>
    </row>
    <row r="21" spans="2:7" x14ac:dyDescent="0.2">
      <c r="B21" s="302" t="s">
        <v>795</v>
      </c>
      <c r="C21" s="303"/>
      <c r="D21" s="304"/>
      <c r="E21" s="305"/>
      <c r="F21" s="113">
        <f>_xlfn.XLOOKUP(D18,Dataset!A:A,Dataset!G:G,"Contact Team")</f>
        <v>0</v>
      </c>
    </row>
    <row r="24" spans="2:7" x14ac:dyDescent="0.2">
      <c r="B24" s="7" t="s">
        <v>127</v>
      </c>
    </row>
    <row r="25" spans="2:7" x14ac:dyDescent="0.2">
      <c r="B25" t="s">
        <v>807</v>
      </c>
    </row>
    <row r="26" spans="2:7" ht="16" thickBot="1" x14ac:dyDescent="0.25"/>
    <row r="27" spans="2:7" ht="16" thickBot="1" x14ac:dyDescent="0.25">
      <c r="B27" s="81" t="s">
        <v>107</v>
      </c>
      <c r="C27" s="81" t="s">
        <v>108</v>
      </c>
      <c r="E27" t="s">
        <v>109</v>
      </c>
      <c r="F27" s="118"/>
      <c r="G27" s="113" t="s">
        <v>789</v>
      </c>
    </row>
    <row r="28" spans="2:7" x14ac:dyDescent="0.2">
      <c r="B28" s="81" t="s">
        <v>72</v>
      </c>
      <c r="C28" s="82"/>
      <c r="D28" s="113" t="s">
        <v>78</v>
      </c>
    </row>
    <row r="29" spans="2:7" ht="16" thickBot="1" x14ac:dyDescent="0.25">
      <c r="B29" s="81" t="s">
        <v>830</v>
      </c>
      <c r="C29" s="82"/>
      <c r="D29" s="113" t="s">
        <v>797</v>
      </c>
    </row>
    <row r="30" spans="2:7" ht="16" thickBot="1" x14ac:dyDescent="0.25">
      <c r="B30" s="81" t="s">
        <v>798</v>
      </c>
      <c r="C30" s="82"/>
      <c r="D30" s="113" t="s">
        <v>77</v>
      </c>
      <c r="E30" t="s">
        <v>110</v>
      </c>
      <c r="F30" s="119"/>
      <c r="G30" s="113">
        <f>SUMIFS(Dataset!H:H,Dataset!F:F,"Midwest",Dataset!E:E,"&lt;50",Dataset!I:I,"Y")</f>
        <v>43700</v>
      </c>
    </row>
    <row r="33" spans="2:7" x14ac:dyDescent="0.2">
      <c r="B33" s="7" t="s">
        <v>128</v>
      </c>
    </row>
    <row r="34" spans="2:7" ht="16" thickBot="1" x14ac:dyDescent="0.25">
      <c r="B34" t="s">
        <v>799</v>
      </c>
    </row>
    <row r="35" spans="2:7" ht="16" thickBot="1" x14ac:dyDescent="0.25">
      <c r="B35" t="s">
        <v>800</v>
      </c>
      <c r="E35" t="s">
        <v>284</v>
      </c>
      <c r="F35" s="118"/>
      <c r="G35" s="113">
        <f>COUNTIF(Dataset!F:F,E35)</f>
        <v>125</v>
      </c>
    </row>
    <row r="36" spans="2:7" ht="16" thickBot="1" x14ac:dyDescent="0.25">
      <c r="B36" t="str">
        <f>"Total number of "&amp;E35&amp;" Policyholders with coverage type:"</f>
        <v>Total number of South Policyholders with coverage type:</v>
      </c>
      <c r="E36" t="s">
        <v>276</v>
      </c>
      <c r="F36" s="118"/>
      <c r="G36" s="113">
        <f>COUNTIFS(Dataset!G:G,E36,Dataset!F:F,E35)</f>
        <v>100</v>
      </c>
    </row>
    <row r="37" spans="2:7" ht="16" thickBot="1" x14ac:dyDescent="0.25">
      <c r="B37" t="s">
        <v>111</v>
      </c>
      <c r="F37" s="120"/>
      <c r="G37" s="115" t="e">
        <f>F36/F35</f>
        <v>#DIV/0!</v>
      </c>
    </row>
    <row r="39" spans="2:7" x14ac:dyDescent="0.2">
      <c r="B39" s="7" t="s">
        <v>129</v>
      </c>
    </row>
    <row r="40" spans="2:7" ht="16" thickBot="1" x14ac:dyDescent="0.25">
      <c r="B40" t="s">
        <v>831</v>
      </c>
    </row>
    <row r="41" spans="2:7" ht="16" thickBot="1" x14ac:dyDescent="0.25">
      <c r="B41" t="s">
        <v>805</v>
      </c>
      <c r="C41" s="162"/>
      <c r="D41" s="113" t="s">
        <v>712</v>
      </c>
    </row>
    <row r="42" spans="2:7" ht="16" thickBot="1" x14ac:dyDescent="0.25">
      <c r="B42" t="s">
        <v>806</v>
      </c>
      <c r="C42" s="118"/>
      <c r="D42" s="113" t="s">
        <v>267</v>
      </c>
    </row>
    <row r="43" spans="2:7" ht="16" thickBot="1" x14ac:dyDescent="0.25"/>
    <row r="44" spans="2:7" ht="16" thickBot="1" x14ac:dyDescent="0.25">
      <c r="B44" t="s">
        <v>103</v>
      </c>
      <c r="C44" s="118"/>
      <c r="D44" s="113" t="e">
        <f>INDEX(PolicyData[],MATCH(C41,PolicyData[PolicyID],0),MATCH('Practice Problems'!C42,PolicyData[#Headers],0))</f>
        <v>#N/A</v>
      </c>
    </row>
  </sheetData>
  <mergeCells count="8">
    <mergeCell ref="B21:C21"/>
    <mergeCell ref="D21:E21"/>
    <mergeCell ref="B18:C18"/>
    <mergeCell ref="D18:E18"/>
    <mergeCell ref="B19:C19"/>
    <mergeCell ref="D19:E19"/>
    <mergeCell ref="B20:C20"/>
    <mergeCell ref="D20:E20"/>
  </mergeCells>
  <conditionalFormatting sqref="C9">
    <cfRule type="expression" dxfId="33" priority="41">
      <formula>$C$9&lt;&gt;"A10093"</formula>
    </cfRule>
    <cfRule type="expression" dxfId="32" priority="42">
      <formula>$C$9="A10093"</formula>
    </cfRule>
  </conditionalFormatting>
  <conditionalFormatting sqref="C10">
    <cfRule type="expression" dxfId="31" priority="40" stopIfTrue="1">
      <formula>$C$10="Annual Premium"</formula>
    </cfRule>
    <cfRule type="expression" dxfId="30" priority="39">
      <formula>$C$10&lt;&gt;"Annual Premium"</formula>
    </cfRule>
  </conditionalFormatting>
  <conditionalFormatting sqref="C12">
    <cfRule type="expression" dxfId="29" priority="38" stopIfTrue="1">
      <formula>$C$12=1200</formula>
    </cfRule>
    <cfRule type="expression" dxfId="28" priority="37">
      <formula>$C$12&lt;&gt;1200</formula>
    </cfRule>
  </conditionalFormatting>
  <conditionalFormatting sqref="C28">
    <cfRule type="expression" dxfId="27" priority="30" stopIfTrue="1">
      <formula>$C$28="Midwest"</formula>
    </cfRule>
    <cfRule type="expression" dxfId="26" priority="29" stopIfTrue="1">
      <formula>$C$28&lt;&gt;"Midwest"</formula>
    </cfRule>
  </conditionalFormatting>
  <conditionalFormatting sqref="C29">
    <cfRule type="expression" dxfId="25" priority="28">
      <formula>$C$29="&lt;50"</formula>
    </cfRule>
    <cfRule type="expression" dxfId="24" priority="27">
      <formula>$C$29&lt;&gt;"&lt;50"</formula>
    </cfRule>
  </conditionalFormatting>
  <conditionalFormatting sqref="C30">
    <cfRule type="expression" dxfId="23" priority="25">
      <formula>$C$30&lt;&gt;"Y"</formula>
    </cfRule>
    <cfRule type="expression" dxfId="22" priority="26">
      <formula>$C$30="Y"</formula>
    </cfRule>
  </conditionalFormatting>
  <conditionalFormatting sqref="C41">
    <cfRule type="expression" dxfId="21" priority="13">
      <formula>$C$41&lt;&gt;"A10424"</formula>
    </cfRule>
    <cfRule type="expression" dxfId="20" priority="14">
      <formula>$C$41="A10424"</formula>
    </cfRule>
  </conditionalFormatting>
  <conditionalFormatting sqref="C42">
    <cfRule type="expression" dxfId="19" priority="11">
      <formula>$C$42&lt;&gt;"DriverAge"</formula>
    </cfRule>
    <cfRule type="expression" dxfId="18" priority="12">
      <formula>$C$42="DriverAge"</formula>
    </cfRule>
  </conditionalFormatting>
  <conditionalFormatting sqref="C44">
    <cfRule type="expression" dxfId="17" priority="9">
      <formula>$C$44&lt;&gt;85</formula>
    </cfRule>
    <cfRule type="expression" dxfId="16" priority="10">
      <formula>$C$44=85</formula>
    </cfRule>
  </conditionalFormatting>
  <conditionalFormatting sqref="F27">
    <cfRule type="expression" dxfId="9" priority="24">
      <formula>$F$27&lt;&gt;"Annual Premium"</formula>
    </cfRule>
    <cfRule type="expression" dxfId="8" priority="23">
      <formula>$F$27="Annual Premium"</formula>
    </cfRule>
  </conditionalFormatting>
  <conditionalFormatting sqref="F35">
    <cfRule type="expression" dxfId="5" priority="19">
      <formula>$F$35=125</formula>
    </cfRule>
    <cfRule type="expression" dxfId="4" priority="20" stopIfTrue="1">
      <formula>$F$35&lt;&gt;125</formula>
    </cfRule>
  </conditionalFormatting>
  <conditionalFormatting sqref="F36">
    <cfRule type="expression" dxfId="3" priority="18">
      <formula>$F$36=100</formula>
    </cfRule>
    <cfRule type="expression" dxfId="2" priority="17">
      <formula>$F$36&lt;&gt;100</formula>
    </cfRule>
  </conditionalFormatting>
  <conditionalFormatting sqref="F37">
    <cfRule type="expression" dxfId="1" priority="16">
      <formula>$F$37=$G$36/$G$35</formula>
    </cfRule>
    <cfRule type="expression" dxfId="0" priority="15">
      <formula>$F$37&lt;&gt;$G$36/$G$35</formula>
    </cfRule>
  </conditionalFormatting>
  <pageMargins left="0.7" right="0.7" top="0.75" bottom="0.75" header="0.3" footer="0.3"/>
  <ignoredErrors>
    <ignoredError sqref="D44 G37" evalErro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A0E0808D-5532-A54C-9AC5-01051F2DEA49}">
            <xm:f>OR($D$19&lt;&gt;_xlfn.XLOOKUP(D18,Dataset!A:A,Dataset!B:B,"Contact Team"),$D$19="")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expression" priority="8" id="{91095C1A-8187-BA46-8EB2-57B64227FE0E}">
            <xm:f>$D$19=_xlfn.XLOOKUP(D18,Dataset!A:A,Dataset!B:B,"Contact Team")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D19:E19</xm:sqref>
        </x14:conditionalFormatting>
        <x14:conditionalFormatting xmlns:xm="http://schemas.microsoft.com/office/excel/2006/main">
          <x14:cfRule type="expression" priority="3" id="{D34BF299-79DB-4CAF-88A5-2B8C47C2653A}">
            <xm:f>OR($D$20&lt;&gt;_xlfn.XLOOKUP(D18,Dataset!A:A,Dataset!H:H, "Contact Team"),$D$20="")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expression" priority="4" id="{A8FDA743-382A-4164-B08E-0B39E53EE4B2}">
            <xm:f>$D$20=_xlfn.XLOOKUP(D18,Dataset!A:A,Dataset!H:H, "Contact Team")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D20:E20</xm:sqref>
        </x14:conditionalFormatting>
        <x14:conditionalFormatting xmlns:xm="http://schemas.microsoft.com/office/excel/2006/main">
          <x14:cfRule type="expression" priority="1" id="{9AC2F9C1-CC9C-4323-8E84-E53813EAD381}">
            <xm:f>OR($D$21&lt;&gt;_xlfn.XLOOKUP(D18,Dataset!A:A,Dataset!G:G,"Contact Team"),$D$21="")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expression" priority="2" id="{37E8DEB2-8956-44B7-9C87-F280A0EC274A}">
            <xm:f>$D$21=_xlfn.XLOOKUP(D18,Dataset!A:A,Dataset!G:G,"Contact Team")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D21:E21</xm:sqref>
        </x14:conditionalFormatting>
        <x14:conditionalFormatting xmlns:xm="http://schemas.microsoft.com/office/excel/2006/main">
          <x14:cfRule type="expression" priority="22" id="{3C684C46-F6F6-4C40-8D74-29D932F28402}">
            <xm:f>$F$30&lt;&gt;SUMIFS(Dataset!H:H,Dataset!F:F,"Midwest",Dataset!E:E,"&lt;50",Dataset!I:I,"Y")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expression" priority="21" id="{6BA9FE71-4687-1E4C-B483-A1804AE5DFA6}">
            <xm:f>$F$30=SUMIFS(Dataset!H:H,Dataset!F:F,"Midwest",Dataset!E:E,"&lt;50",Dataset!I:I,"Y")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F30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90D5565D86A5488D8DA844C24D5B7F" ma:contentTypeVersion="6" ma:contentTypeDescription="Create a new document." ma:contentTypeScope="" ma:versionID="70e669bfafd1abe8e2495c6df595fc4e">
  <xsd:schema xmlns:xsd="http://www.w3.org/2001/XMLSchema" xmlns:xs="http://www.w3.org/2001/XMLSchema" xmlns:p="http://schemas.microsoft.com/office/2006/metadata/properties" xmlns:ns3="439802d8-5f24-4f2d-a9d0-001c8696b8b5" targetNamespace="http://schemas.microsoft.com/office/2006/metadata/properties" ma:root="true" ma:fieldsID="3464edf1c7f67dfc9f859a835fc991fc" ns3:_="">
    <xsd:import namespace="439802d8-5f24-4f2d-a9d0-001c8696b8b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802d8-5f24-4f2d-a9d0-001c8696b8b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39802d8-5f24-4f2d-a9d0-001c8696b8b5" xsi:nil="true"/>
  </documentManagement>
</p:properties>
</file>

<file path=customXml/itemProps1.xml><?xml version="1.0" encoding="utf-8"?>
<ds:datastoreItem xmlns:ds="http://schemas.openxmlformats.org/officeDocument/2006/customXml" ds:itemID="{4A88787D-9545-4023-9F12-2A22371A99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7FACCA-95CA-4F11-A01B-481EF014C2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9802d8-5f24-4f2d-a9d0-001c8696b8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E04433-D7D2-4406-B1E4-00E6D90613A6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439802d8-5f24-4f2d-a9d0-001c8696b8b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Overview</vt:lpstr>
      <vt:lpstr>Keyboard Shortcuts</vt:lpstr>
      <vt:lpstr>Cell Reference</vt:lpstr>
      <vt:lpstr>SUM &amp; ROUND</vt:lpstr>
      <vt:lpstr>IF</vt:lpstr>
      <vt:lpstr>COUNTIF(S) &amp; SUMIF(S)</vt:lpstr>
      <vt:lpstr>INDEX &amp; MATCH</vt:lpstr>
      <vt:lpstr>XLOOKUP</vt:lpstr>
      <vt:lpstr>Dataset</vt:lpstr>
      <vt:lpstr>Practice Problems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Leo</dc:creator>
  <cp:lastModifiedBy>Bruin Actuarial Society</cp:lastModifiedBy>
  <dcterms:created xsi:type="dcterms:W3CDTF">2022-10-29T05:49:34Z</dcterms:created>
  <dcterms:modified xsi:type="dcterms:W3CDTF">2026-10-20T23:55:32Z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0x010100A390D5565D86A5488D8DA844C24D5B7F</vt:lpwstr>
  </property>
</Properties>
</file>