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shikasinghal/Downloads/"/>
    </mc:Choice>
  </mc:AlternateContent>
  <xr:revisionPtr revIDLastSave="0" documentId="13_ncr:1_{13180A33-BD35-4046-96CE-76C231A64AE7}" xr6:coauthVersionLast="45" xr6:coauthVersionMax="47" xr10:uidLastSave="{00000000-0000-0000-0000-000000000000}"/>
  <bookViews>
    <workbookView xWindow="0" yWindow="0" windowWidth="28800" windowHeight="18000" activeTab="7" xr2:uid="{49C7B0FF-A5D3-4DD2-96A9-84C2C64CCCA9}"/>
  </bookViews>
  <sheets>
    <sheet name="Overview" sheetId="13" r:id="rId1"/>
    <sheet name="SUM &amp; PRODUCT" sheetId="3" r:id="rId2"/>
    <sheet name="IF" sheetId="4" r:id="rId3"/>
    <sheet name="COUNTIF(S) &amp; SUMIF(S)" sheetId="5" r:id="rId4"/>
    <sheet name="INDEX &amp; MATCH" sheetId="2" r:id="rId5"/>
    <sheet name="XLOOKUP" sheetId="6" r:id="rId6"/>
    <sheet name="Tables" sheetId="7" r:id="rId7"/>
    <sheet name="Miscellaneous" sheetId="1" r:id="rId8"/>
    <sheet name="Dataset" sheetId="9" r:id="rId9"/>
    <sheet name="Practice Problem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5" l="1"/>
  <c r="G29" i="1" l="1"/>
  <c r="G30" i="1"/>
  <c r="G31" i="1"/>
  <c r="G32" i="1"/>
  <c r="G33" i="1"/>
  <c r="G34" i="1"/>
  <c r="D40" i="6" l="1"/>
  <c r="I21" i="5" l="1"/>
  <c r="I20" i="5"/>
  <c r="I19" i="5"/>
  <c r="G13" i="3"/>
  <c r="G14" i="3"/>
  <c r="G15" i="3"/>
  <c r="G16" i="3"/>
  <c r="H19" i="3" l="1"/>
  <c r="H21" i="4"/>
  <c r="H25" i="5"/>
  <c r="F18" i="10"/>
  <c r="F20" i="10"/>
  <c r="F19" i="10"/>
  <c r="D44" i="10"/>
  <c r="J28" i="2"/>
  <c r="E35" i="2"/>
  <c r="E28" i="2"/>
  <c r="G37" i="10"/>
  <c r="G36" i="10"/>
  <c r="G35" i="10"/>
  <c r="B36" i="10"/>
  <c r="G30" i="10"/>
  <c r="D11" i="10"/>
  <c r="F40" i="6"/>
  <c r="G16" i="4" l="1"/>
  <c r="G17" i="4"/>
  <c r="G18" i="4"/>
  <c r="G19" i="4"/>
  <c r="G15" i="4"/>
</calcChain>
</file>

<file path=xl/sharedStrings.xml><?xml version="1.0" encoding="utf-8"?>
<sst xmlns="http://schemas.openxmlformats.org/spreadsheetml/2006/main" count="3990" uniqueCount="365">
  <si>
    <t>Logical Operators</t>
  </si>
  <si>
    <t>Operator</t>
  </si>
  <si>
    <t>Meaning</t>
  </si>
  <si>
    <t>Example:</t>
  </si>
  <si>
    <t>=</t>
  </si>
  <si>
    <t>Equal to</t>
  </si>
  <si>
    <t>&lt;&gt;</t>
  </si>
  <si>
    <t>Not equal to</t>
  </si>
  <si>
    <t>&gt;</t>
  </si>
  <si>
    <t>Greater than</t>
  </si>
  <si>
    <t>&lt;</t>
  </si>
  <si>
    <t>Less than</t>
  </si>
  <si>
    <t>&gt;=</t>
  </si>
  <si>
    <t>Greater than or equal to</t>
  </si>
  <si>
    <t>&lt;=</t>
  </si>
  <si>
    <t>Less than or equal to</t>
  </si>
  <si>
    <t>Relative Cell Reference</t>
  </si>
  <si>
    <t>Data</t>
  </si>
  <si>
    <t>Formula</t>
  </si>
  <si>
    <t>Output</t>
  </si>
  <si>
    <t>Excel default</t>
  </si>
  <si>
    <t>Absolute Cell Reference</t>
  </si>
  <si>
    <t>Number</t>
  </si>
  <si>
    <t>Multiply by</t>
  </si>
  <si>
    <t>Unlike relative references, absolute references do not change when copied or filled</t>
  </si>
  <si>
    <t>Used to keep a row and column constant</t>
  </si>
  <si>
    <t>Designated in a formula by the addition of a dollar sign ($)</t>
  </si>
  <si>
    <t>Mixed Cell Reference</t>
  </si>
  <si>
    <t>Can precede the column reference or row reference</t>
  </si>
  <si>
    <t>For example:</t>
  </si>
  <si>
    <t>Formulas:</t>
  </si>
  <si>
    <t>Keyboard Shortcuts</t>
  </si>
  <si>
    <t>Shortcut</t>
  </si>
  <si>
    <t>Windows/PC</t>
  </si>
  <si>
    <t>Mac</t>
  </si>
  <si>
    <t>Jump to end of table</t>
  </si>
  <si>
    <t>Control + (Up/Down/Left/Right)</t>
  </si>
  <si>
    <t>Command + (Up/Down/Left/Right)</t>
  </si>
  <si>
    <t>Jump to end of table +
highlight entire region</t>
  </si>
  <si>
    <t>Control + Shift + (Up/Down/Left/Right)</t>
  </si>
  <si>
    <t>Command + Shift + (Up/Down/Left/Right)</t>
  </si>
  <si>
    <t>Cycle through cell reference</t>
  </si>
  <si>
    <t>F4</t>
  </si>
  <si>
    <t>Command + T</t>
  </si>
  <si>
    <t>Display formula + highlight inputs</t>
  </si>
  <si>
    <t>F2</t>
  </si>
  <si>
    <t>Control + U</t>
  </si>
  <si>
    <t>When copied across multiple cells,  they change based on the relative positions of rows and columns. For example, if you copy the formula =B13*5 from row 13 to row 14, the formula will become =B14*5.</t>
  </si>
  <si>
    <t>INDEX</t>
  </si>
  <si>
    <t>MATCH</t>
  </si>
  <si>
    <t>Function:</t>
  </si>
  <si>
    <t>Returns a value or reference of the cell at the intersection of a particular row and column, in a given range</t>
  </si>
  <si>
    <t>Returns the relative position of an item in an array that matches a specified value in a specified order</t>
  </si>
  <si>
    <t>Commonly used:</t>
  </si>
  <si>
    <t>To extract a value in an array or a table of cells based on the row (and column) number(s)</t>
  </si>
  <si>
    <t>To find the row or column number of a particular value in a given array</t>
  </si>
  <si>
    <t>Syntax:</t>
  </si>
  <si>
    <t>Input:</t>
  </si>
  <si>
    <t>Output:</t>
  </si>
  <si>
    <t>Value from array based on row (and column) position(s)</t>
  </si>
  <si>
    <t>Relative position of the lookup value in the lookup array</t>
  </si>
  <si>
    <t>EXERCISES</t>
  </si>
  <si>
    <t>(Column)</t>
  </si>
  <si>
    <t>Year at UCLA</t>
  </si>
  <si>
    <t>Exam P</t>
  </si>
  <si>
    <t>Exam FM</t>
  </si>
  <si>
    <t>Exam IFM</t>
  </si>
  <si>
    <t>(Row)</t>
  </si>
  <si>
    <t>Freshman</t>
  </si>
  <si>
    <t>Sophomore</t>
  </si>
  <si>
    <t>Junior</t>
  </si>
  <si>
    <t>Senior</t>
  </si>
  <si>
    <t>=MATCH("Sophomore", C18:C21, 0)</t>
  </si>
  <si>
    <t>Answer</t>
  </si>
  <si>
    <t>=INDEX(D18:F21, MATCH("Sophomore", C18:C21, 0), MATCH("Exam P", D17:F17, 0))</t>
  </si>
  <si>
    <t>SUM</t>
  </si>
  <si>
    <t>PRODUCT</t>
  </si>
  <si>
    <t>Returns the sum of selected numbers</t>
  </si>
  <si>
    <t>Returns the product of selected numbers</t>
  </si>
  <si>
    <t>To add selected numbers</t>
  </si>
  <si>
    <t>To multiply selected numbers</t>
  </si>
  <si>
    <t>Sum of selected values</t>
  </si>
  <si>
    <t>Product of selected values</t>
  </si>
  <si>
    <t>IF</t>
  </si>
  <si>
    <t>Performs a logical test and returns one value for a TRUE result and one value for a FALSE result</t>
  </si>
  <si>
    <t>To test for a specific condition</t>
  </si>
  <si>
    <t>Exam Score</t>
  </si>
  <si>
    <t>=IF(B15&gt;72,"Pass","Fail")</t>
  </si>
  <si>
    <t>Sum of cells of supplied value that meet the criteria</t>
  </si>
  <si>
    <t>Count of cells of supplied value that meet the criteria</t>
  </si>
  <si>
    <t>COUNTIF</t>
  </si>
  <si>
    <t>SUMIF</t>
  </si>
  <si>
    <t>Counts the number of cells that meet a single criterion</t>
  </si>
  <si>
    <t>Returns the sum of the cells that meet a single criterion</t>
  </si>
  <si>
    <t>Count numbers in a range that match the criterion</t>
  </si>
  <si>
    <t>Sum numbers in a range that match the criterion</t>
  </si>
  <si>
    <t>Agenda</t>
  </si>
  <si>
    <t>Overview</t>
  </si>
  <si>
    <t>What is Microsoft Excel?</t>
  </si>
  <si>
    <t>• Calculation or computation capabilities</t>
  </si>
  <si>
    <t>• Graphing tools</t>
  </si>
  <si>
    <t>• PivotTables</t>
  </si>
  <si>
    <t>• A macro programming language called Visual Basic for Applications (VBA)</t>
  </si>
  <si>
    <r>
      <rPr>
        <b/>
        <sz val="11"/>
        <color theme="1"/>
        <rFont val="Calibri"/>
        <family val="2"/>
        <scheme val="minor"/>
      </rPr>
      <t>Microsoft Excel</t>
    </r>
    <r>
      <rPr>
        <sz val="11"/>
        <color theme="1"/>
        <rFont val="Calibri"/>
        <family val="2"/>
        <scheme val="minor"/>
      </rPr>
      <t xml:space="preserve"> is a spreadsheet software, developed by Microsoft, that features... </t>
    </r>
  </si>
  <si>
    <t>Policy</t>
  </si>
  <si>
    <t>Expiry</t>
  </si>
  <si>
    <t>Location</t>
  </si>
  <si>
    <t>State</t>
  </si>
  <si>
    <t>Region</t>
  </si>
  <si>
    <t>InsuredValue</t>
  </si>
  <si>
    <t>Construction</t>
  </si>
  <si>
    <t>BusinessType</t>
  </si>
  <si>
    <t>Earthquake</t>
  </si>
  <si>
    <t>Flood</t>
  </si>
  <si>
    <t>Urban</t>
  </si>
  <si>
    <t>NY</t>
  </si>
  <si>
    <t>East</t>
  </si>
  <si>
    <t>Frame</t>
  </si>
  <si>
    <t>Retail</t>
  </si>
  <si>
    <t>N</t>
  </si>
  <si>
    <t>Fire Resist</t>
  </si>
  <si>
    <t>Apartment</t>
  </si>
  <si>
    <t>Y</t>
  </si>
  <si>
    <t>Rural</t>
  </si>
  <si>
    <t>WI</t>
  </si>
  <si>
    <t>Midwest</t>
  </si>
  <si>
    <t>Farming</t>
  </si>
  <si>
    <t>Masonry</t>
  </si>
  <si>
    <t>Hospitality</t>
  </si>
  <si>
    <t>IL</t>
  </si>
  <si>
    <t>Office Bldg</t>
  </si>
  <si>
    <t>Other</t>
  </si>
  <si>
    <t>Medical</t>
  </si>
  <si>
    <t>NJ</t>
  </si>
  <si>
    <t>Organization</t>
  </si>
  <si>
    <t>VT</t>
  </si>
  <si>
    <t>Northeast</t>
  </si>
  <si>
    <t>OH</t>
  </si>
  <si>
    <t>Central</t>
  </si>
  <si>
    <t>Metal Clad</t>
  </si>
  <si>
    <t>Service</t>
  </si>
  <si>
    <t>Education</t>
  </si>
  <si>
    <t>Recreation</t>
  </si>
  <si>
    <t>Manufacturing</t>
  </si>
  <si>
    <t>NH</t>
  </si>
  <si>
    <t>MI</t>
  </si>
  <si>
    <t>MN</t>
  </si>
  <si>
    <t>ME</t>
  </si>
  <si>
    <t>BAS BASIC EXCEL WORKBOOK</t>
  </si>
  <si>
    <t>• SUM &amp; PRODUCT Functions</t>
  </si>
  <si>
    <t>• IF Function</t>
  </si>
  <si>
    <t>• COUNTIF(S) &amp; SUMIF(S) Functions</t>
  </si>
  <si>
    <t>• VLOOKUP &amp; XLOOKUP Functions</t>
  </si>
  <si>
    <t>• Tables</t>
  </si>
  <si>
    <t>• Practice Problems</t>
  </si>
  <si>
    <t>• Miscellaneous</t>
  </si>
  <si>
    <t>◦ Logical Operators</t>
  </si>
  <si>
    <t>◦ Cell Reference</t>
  </si>
  <si>
    <t>◦  Keyboard Shortcuts</t>
  </si>
  <si>
    <t>PRACTICE PROBLEMS!!</t>
  </si>
  <si>
    <t>Example</t>
  </si>
  <si>
    <t># of Students</t>
  </si>
  <si>
    <t>Lecture #</t>
  </si>
  <si>
    <t>Discussion #</t>
  </si>
  <si>
    <t>Introductory Actuarial Exams Passed in 2022</t>
  </si>
  <si>
    <t>=INDEX(D18:F21,3,2)</t>
  </si>
  <si>
    <t>PRACTICE:</t>
  </si>
  <si>
    <t>INDEX + MATCH:</t>
  </si>
  <si>
    <t>INDEX:</t>
  </si>
  <si>
    <t>MATCH:</t>
  </si>
  <si>
    <t>Students with an exam score of at least 73 pass the class. The table below contains the exam scores for a sample of 5 students.</t>
  </si>
  <si>
    <r>
      <t>=COUNTIF(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>)</t>
    </r>
  </si>
  <si>
    <r>
      <t>=SUMIF(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[sum_range]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</si>
  <si>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Determine the number of discussions with fewer than 17 students.</t>
    </r>
  </si>
  <si>
    <r>
      <t>=IF(</t>
    </r>
    <r>
      <rPr>
        <sz val="11"/>
        <color rgb="FFFF0000"/>
        <rFont val="Calibri"/>
        <family val="2"/>
        <scheme val="minor"/>
      </rPr>
      <t>logical_test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[value_if_true]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[value_if_false]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</si>
  <si>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Does a student with the following exam score pass or fail?:</t>
    </r>
  </si>
  <si>
    <r>
      <t>=SUM(</t>
    </r>
    <r>
      <rPr>
        <sz val="11"/>
        <color rgb="FFFF0000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[number2]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[number3]</t>
    </r>
    <r>
      <rPr>
        <sz val="11"/>
        <color theme="1"/>
        <rFont val="Calibri"/>
        <family val="2"/>
        <scheme val="minor"/>
      </rPr>
      <t>,…)</t>
    </r>
  </si>
  <si>
    <r>
      <t>=INDEX(</t>
    </r>
    <r>
      <rPr>
        <sz val="11"/>
        <color rgb="FFFF0000"/>
        <rFont val="Calibri"/>
        <family val="2"/>
        <scheme val="minor"/>
      </rPr>
      <t>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row_num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[column_num]</t>
    </r>
    <r>
      <rPr>
        <sz val="11"/>
        <color theme="1"/>
        <rFont val="Calibri"/>
        <family val="2"/>
        <scheme val="minor"/>
      </rPr>
      <t>)</t>
    </r>
  </si>
  <si>
    <r>
      <t>=MATCH(</t>
    </r>
    <r>
      <rPr>
        <sz val="11"/>
        <color rgb="FFFF000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lookup_array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[match_type]</t>
    </r>
    <r>
      <rPr>
        <sz val="11"/>
        <color theme="1"/>
        <rFont val="Calibri"/>
        <family val="2"/>
        <scheme val="minor"/>
      </rPr>
      <t>)</t>
    </r>
  </si>
  <si>
    <r>
      <t xml:space="preserve">How many UCLA </t>
    </r>
    <r>
      <rPr>
        <sz val="11"/>
        <color rgb="FF0070C0"/>
        <rFont val="Calibri"/>
        <family val="2"/>
        <scheme val="minor"/>
      </rPr>
      <t>juniors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FM?</t>
    </r>
  </si>
  <si>
    <r>
      <t xml:space="preserve">How many UCLA </t>
    </r>
    <r>
      <rPr>
        <sz val="11"/>
        <color rgb="FF0070C0"/>
        <rFont val="Calibri"/>
        <family val="2"/>
        <scheme val="minor"/>
      </rPr>
      <t>seniors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IFM</t>
    </r>
    <r>
      <rPr>
        <sz val="11"/>
        <color theme="1"/>
        <rFont val="Calibri"/>
        <family val="2"/>
        <scheme val="minor"/>
      </rPr>
      <t>?</t>
    </r>
  </si>
  <si>
    <r>
      <t xml:space="preserve">How many UCLA </t>
    </r>
    <r>
      <rPr>
        <sz val="11"/>
        <color rgb="FF0070C0"/>
        <rFont val="Calibri"/>
        <family val="2"/>
        <scheme val="minor"/>
      </rPr>
      <t>sophomores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P</t>
    </r>
    <r>
      <rPr>
        <sz val="11"/>
        <color theme="1"/>
        <rFont val="Calibri"/>
        <family val="2"/>
        <scheme val="minor"/>
      </rPr>
      <t>?</t>
    </r>
  </si>
  <si>
    <r>
      <t xml:space="preserve">How many UCLA </t>
    </r>
    <r>
      <rPr>
        <sz val="11"/>
        <color rgb="FF0070C0"/>
        <rFont val="Calibri"/>
        <family val="2"/>
        <scheme val="minor"/>
      </rPr>
      <t>freshmen</t>
    </r>
    <r>
      <rPr>
        <sz val="11"/>
        <color theme="1"/>
        <rFont val="Calibri"/>
        <family val="2"/>
        <scheme val="minor"/>
      </rPr>
      <t xml:space="preserve"> passed </t>
    </r>
    <r>
      <rPr>
        <sz val="11"/>
        <color rgb="FFFF0000"/>
        <rFont val="Calibri"/>
        <family val="2"/>
        <scheme val="minor"/>
      </rPr>
      <t>Exam FM</t>
    </r>
    <r>
      <rPr>
        <sz val="11"/>
        <color theme="1"/>
        <rFont val="Calibri"/>
        <family val="2"/>
        <scheme val="minor"/>
      </rPr>
      <t>?</t>
    </r>
  </si>
  <si>
    <r>
      <t xml:space="preserve">What is the row number for UCLA </t>
    </r>
    <r>
      <rPr>
        <sz val="11"/>
        <color rgb="FF0070C0"/>
        <rFont val="Calibri"/>
        <family val="2"/>
        <scheme val="minor"/>
      </rPr>
      <t>sophomores</t>
    </r>
    <r>
      <rPr>
        <sz val="11"/>
        <color theme="1"/>
        <rFont val="Calibri"/>
        <family val="2"/>
        <scheme val="minor"/>
      </rPr>
      <t>?</t>
    </r>
  </si>
  <si>
    <r>
      <t xml:space="preserve">What is the column number for </t>
    </r>
    <r>
      <rPr>
        <sz val="11"/>
        <color rgb="FFFF0000"/>
        <rFont val="Calibri"/>
        <family val="2"/>
        <scheme val="minor"/>
      </rPr>
      <t>Exam P</t>
    </r>
    <r>
      <rPr>
        <sz val="11"/>
        <color theme="1"/>
        <rFont val="Calibri"/>
        <family val="2"/>
        <scheme val="minor"/>
      </rPr>
      <t>?</t>
    </r>
  </si>
  <si>
    <t>XLOOKUP</t>
  </si>
  <si>
    <t>Look up a given value and extract a corresponding information</t>
  </si>
  <si>
    <t>As an alternative to Index-Match
Succeeds the VLOOKUP function</t>
  </si>
  <si>
    <t>The corresponding information from the lookup value</t>
  </si>
  <si>
    <t>Notes:</t>
  </si>
  <si>
    <t>[ ] - Optional</t>
  </si>
  <si>
    <t>Claim #</t>
  </si>
  <si>
    <t>As Of</t>
  </si>
  <si>
    <t>Accident Date</t>
  </si>
  <si>
    <t>Report Date</t>
  </si>
  <si>
    <t>Age</t>
  </si>
  <si>
    <t>Premium</t>
  </si>
  <si>
    <t>Losses</t>
  </si>
  <si>
    <t>Driver Code</t>
  </si>
  <si>
    <t>FS</t>
  </si>
  <si>
    <t>MM</t>
  </si>
  <si>
    <t>FM</t>
  </si>
  <si>
    <t>MS</t>
  </si>
  <si>
    <t>TABLES</t>
  </si>
  <si>
    <t>Filtering</t>
  </si>
  <si>
    <t>Sorting</t>
  </si>
  <si>
    <t>S</t>
  </si>
  <si>
    <t>M</t>
  </si>
  <si>
    <t>L</t>
  </si>
  <si>
    <t>XL</t>
  </si>
  <si>
    <t>XS</t>
  </si>
  <si>
    <t>Name</t>
  </si>
  <si>
    <t>UID</t>
  </si>
  <si>
    <t>Year</t>
  </si>
  <si>
    <t>T-Shirt Size</t>
  </si>
  <si>
    <t>Major</t>
  </si>
  <si>
    <t>Joe Bruin</t>
  </si>
  <si>
    <t>Josie Bruin</t>
  </si>
  <si>
    <t>Gene Block</t>
  </si>
  <si>
    <t>John Wooden</t>
  </si>
  <si>
    <t>Andre</t>
  </si>
  <si>
    <t>Ben Shapiro</t>
  </si>
  <si>
    <t>Mayim Bialik</t>
  </si>
  <si>
    <t>Jack Black</t>
  </si>
  <si>
    <t>James Franco</t>
  </si>
  <si>
    <t>Kareem Jabbar</t>
  </si>
  <si>
    <t>Russell Westbrook</t>
  </si>
  <si>
    <t>Statistics</t>
  </si>
  <si>
    <t>FAM</t>
  </si>
  <si>
    <t>Math/Econ</t>
  </si>
  <si>
    <t>Applied Math</t>
  </si>
  <si>
    <t>Math of Comp</t>
  </si>
  <si>
    <t>The table below outlines a portion of the (made up) submissions for the BAS 2021-2022 Paid Members Form.</t>
  </si>
  <si>
    <t>F21</t>
  </si>
  <si>
    <t>W22</t>
  </si>
  <si>
    <t>S22</t>
  </si>
  <si>
    <t>BAS wants to handout T-Shirts during a meeting and needs to confirm the identity of each member and their T-Shirt orders.</t>
  </si>
  <si>
    <t>To do this, BAS will check each member's BruinCard to confirm that they have paid for the shirts and receive the correct T-shirt.</t>
  </si>
  <si>
    <t>For the Career Fair, BAS wants to ensure that all information on the members' Resume are accurate.</t>
  </si>
  <si>
    <t>Testing VLOOKUP function</t>
  </si>
  <si>
    <t>Testing XLOOKUP function</t>
  </si>
  <si>
    <t>Qtr</t>
  </si>
  <si>
    <t>GPA</t>
  </si>
  <si>
    <t>Practice Problem</t>
  </si>
  <si>
    <t>BAS wants to know what is the year of one of its members, Jack Black.</t>
  </si>
  <si>
    <t>Given:</t>
  </si>
  <si>
    <t>Find:</t>
  </si>
  <si>
    <t>If member is not in paid list, an error saying "Not Paid Member" should appear.</t>
  </si>
  <si>
    <t>BruinCare Policy Dataset - Earthquakes &amp; Floods</t>
  </si>
  <si>
    <t>As BruinCare's Actuarial Team, you need to find out the insured value to check if the recent policy rate adjustment applies to the policy holder.</t>
  </si>
  <si>
    <t>BruinCare's supervisor recently found that there was an issue with the policy ID 101093.</t>
  </si>
  <si>
    <t>Policy ID</t>
  </si>
  <si>
    <t>Insured Value</t>
  </si>
  <si>
    <t>Formula:</t>
  </si>
  <si>
    <t>BruinCare wants the actuarial team to create a tool within an Excel Workbook that can allow non-actuary-staff to easily obtain the (1) expiry date, (2) insured value and (3) business type from the policy ID.</t>
  </si>
  <si>
    <t>In the case, where there is an error, the message "Contact Team" should appear. Create this tool.</t>
  </si>
  <si>
    <t>(Use ID 100650 &amp; 101987 to check)</t>
  </si>
  <si>
    <t>Enter Policy ID:</t>
  </si>
  <si>
    <t>Expiry Date:</t>
  </si>
  <si>
    <t>Insured Value:</t>
  </si>
  <si>
    <t>Business Type:</t>
  </si>
  <si>
    <t>An earthquake happened in East New York.</t>
  </si>
  <si>
    <t xml:space="preserve">BruinCare is interested to know the amount of potential claims from this event. </t>
  </si>
  <si>
    <t>Criteria Range</t>
  </si>
  <si>
    <t>Criteria</t>
  </si>
  <si>
    <t>Sum Range:</t>
  </si>
  <si>
    <t>Answer:</t>
  </si>
  <si>
    <t>BruinCare wants to know the number of policyholders in the retail business type in NY, as a proportion of policyholders in NY.</t>
  </si>
  <si>
    <t>Proportion:</t>
  </si>
  <si>
    <r>
      <t>=XLOOKUP(</t>
    </r>
    <r>
      <rPr>
        <sz val="11"/>
        <color rgb="FFFF000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lookup_array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4"/>
        <rFont val="Calibri"/>
        <family val="2"/>
        <scheme val="minor"/>
      </rPr>
      <t>return_array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5"/>
        <rFont val="Calibri"/>
        <family val="2"/>
        <scheme val="minor"/>
      </rPr>
      <t>[not_found]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7030A0"/>
        <rFont val="Calibri"/>
        <family val="2"/>
        <scheme val="minor"/>
      </rPr>
      <t>[match_mode]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F0"/>
        <rFont val="Calibri"/>
        <family val="2"/>
        <scheme val="minor"/>
      </rPr>
      <t>[search_mode]</t>
    </r>
    <r>
      <rPr>
        <sz val="11"/>
        <color theme="1"/>
        <rFont val="Calibri"/>
        <family val="2"/>
        <scheme val="minor"/>
      </rPr>
      <t>)</t>
    </r>
  </si>
  <si>
    <r>
      <t xml:space="preserve">To do this, BAS' Director of Professional Development use a </t>
    </r>
    <r>
      <rPr>
        <b/>
        <sz val="11"/>
        <color theme="1"/>
        <rFont val="Calibri"/>
        <family val="2"/>
        <scheme val="minor"/>
      </rPr>
      <t>nested XLOOKUP</t>
    </r>
    <r>
      <rPr>
        <sz val="11"/>
        <color theme="1"/>
        <rFont val="Calibri"/>
        <family val="2"/>
        <scheme val="minor"/>
      </rPr>
      <t xml:space="preserve"> function to confirm members' GPA.</t>
    </r>
  </si>
  <si>
    <r>
      <rPr>
        <sz val="11"/>
        <color rgb="FFFF0000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 xml:space="preserve"> = the first number (or range) to add/multiply
</t>
    </r>
    <r>
      <rPr>
        <sz val="11"/>
        <color rgb="FF00B050"/>
        <rFont val="Calibri"/>
        <family val="2"/>
        <scheme val="minor"/>
      </rPr>
      <t>[number2]</t>
    </r>
    <r>
      <rPr>
        <sz val="11"/>
        <color theme="1"/>
        <rFont val="Calibri"/>
        <family val="2"/>
        <scheme val="minor"/>
      </rPr>
      <t xml:space="preserve"> = the second number (or range) to add/multiply
</t>
    </r>
    <r>
      <rPr>
        <sz val="11"/>
        <color rgb="FF0070C0"/>
        <rFont val="Calibri"/>
        <family val="2"/>
        <scheme val="minor"/>
      </rPr>
      <t>[numberN]</t>
    </r>
    <r>
      <rPr>
        <sz val="11"/>
        <color theme="1"/>
        <rFont val="Calibri"/>
        <family val="2"/>
        <scheme val="minor"/>
      </rPr>
      <t xml:space="preserve"> = the Nth number (or range) to add/multiply</t>
    </r>
  </si>
  <si>
    <r>
      <rPr>
        <sz val="11"/>
        <color rgb="FFFF0000"/>
        <rFont val="Calibri"/>
        <family val="2"/>
        <scheme val="minor"/>
      </rPr>
      <t>logical_test</t>
    </r>
    <r>
      <rPr>
        <sz val="11"/>
        <color theme="1"/>
        <rFont val="Calibri"/>
        <family val="2"/>
        <scheme val="minor"/>
      </rPr>
      <t xml:space="preserve"> = the first number (or range) to add/multiply
</t>
    </r>
    <r>
      <rPr>
        <sz val="11"/>
        <color rgb="FF00B050"/>
        <rFont val="Calibri"/>
        <family val="2"/>
        <scheme val="minor"/>
      </rPr>
      <t>[value_if_true]</t>
    </r>
    <r>
      <rPr>
        <sz val="11"/>
        <color theme="1"/>
        <rFont val="Calibri"/>
        <family val="2"/>
        <scheme val="minor"/>
      </rPr>
      <t xml:space="preserve"> = the value to return when logical_test evaluates to TRUE
</t>
    </r>
    <r>
      <rPr>
        <sz val="11"/>
        <color rgb="FF0070C0"/>
        <rFont val="Calibri"/>
        <family val="2"/>
        <scheme val="minor"/>
      </rPr>
      <t>[value_if_false]</t>
    </r>
    <r>
      <rPr>
        <sz val="11"/>
        <color theme="1"/>
        <rFont val="Calibri"/>
        <family val="2"/>
        <scheme val="minor"/>
      </rPr>
      <t xml:space="preserve"> = the value to return when logical_test evaluates to FALSE</t>
    </r>
  </si>
  <si>
    <r>
      <rPr>
        <sz val="11"/>
        <color rgb="FFFF0000"/>
        <rFont val="Calibri"/>
        <family val="2"/>
        <scheme val="minor"/>
      </rPr>
      <t>array</t>
    </r>
    <r>
      <rPr>
        <sz val="11"/>
        <color theme="1"/>
        <rFont val="Calibri"/>
        <family val="2"/>
        <scheme val="minor"/>
      </rPr>
      <t xml:space="preserve"> = the range of cells to pull value from
</t>
    </r>
    <r>
      <rPr>
        <sz val="11"/>
        <color rgb="FF00B050"/>
        <rFont val="Calibri"/>
        <family val="2"/>
        <scheme val="minor"/>
      </rPr>
      <t>row_num</t>
    </r>
    <r>
      <rPr>
        <sz val="11"/>
        <color theme="1"/>
        <rFont val="Calibri"/>
        <family val="2"/>
        <scheme val="minor"/>
      </rPr>
      <t xml:space="preserve"> = the row position in the given array
</t>
    </r>
    <r>
      <rPr>
        <sz val="11"/>
        <color rgb="FF0070C0"/>
        <rFont val="Calibri"/>
        <family val="2"/>
        <scheme val="minor"/>
      </rPr>
      <t>[column_num]</t>
    </r>
    <r>
      <rPr>
        <sz val="11"/>
        <color theme="1"/>
        <rFont val="Calibri"/>
        <family val="2"/>
        <scheme val="minor"/>
      </rPr>
      <t xml:space="preserve"> = the column position in the given array</t>
    </r>
  </si>
  <si>
    <r>
      <rPr>
        <sz val="11"/>
        <color rgb="FFFF0000"/>
        <rFont val="Calibri"/>
        <family val="2"/>
        <scheme val="minor"/>
      </rPr>
      <t>lookup_value</t>
    </r>
    <r>
      <rPr>
        <sz val="11"/>
        <color theme="1"/>
        <rFont val="Calibri"/>
        <family val="2"/>
        <scheme val="minor"/>
      </rPr>
      <t xml:space="preserve"> = the value to find in the lookup array
</t>
    </r>
    <r>
      <rPr>
        <sz val="11"/>
        <color rgb="FF00B050"/>
        <rFont val="Calibri"/>
        <family val="2"/>
        <scheme val="minor"/>
      </rPr>
      <t>lookup_array</t>
    </r>
    <r>
      <rPr>
        <sz val="11"/>
        <color theme="1"/>
        <rFont val="Calibri"/>
        <family val="2"/>
        <scheme val="minor"/>
      </rPr>
      <t xml:space="preserve"> = the range of cells to look for the lookup value
</t>
    </r>
    <r>
      <rPr>
        <sz val="11"/>
        <color rgb="FF0070C0"/>
        <rFont val="Calibri"/>
        <family val="2"/>
        <scheme val="minor"/>
      </rPr>
      <t>[match_type]</t>
    </r>
    <r>
      <rPr>
        <sz val="11"/>
        <color theme="1"/>
        <rFont val="Calibri"/>
        <family val="2"/>
        <scheme val="minor"/>
      </rPr>
      <t xml:space="preserve"> = argument requiring cell value to be less than (1) (default), </t>
    </r>
    <r>
      <rPr>
        <u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     exact match (0), or greater than (-1) the lookup value</t>
    </r>
  </si>
  <si>
    <r>
      <t xml:space="preserve">lookup_value </t>
    </r>
    <r>
      <rPr>
        <sz val="11"/>
        <color theme="1"/>
        <rFont val="Calibri"/>
        <family val="2"/>
        <scheme val="minor"/>
      </rPr>
      <t>= the value we have and can 'feed' to Excel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lookup_array </t>
    </r>
    <r>
      <rPr>
        <sz val="11"/>
        <color theme="1"/>
        <rFont val="Calibri"/>
        <family val="2"/>
        <scheme val="minor"/>
      </rPr>
      <t>= the array or range that Excel should search to find our lookup_value (usually a column)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4"/>
        <rFont val="Calibri"/>
        <family val="2"/>
        <scheme val="minor"/>
      </rPr>
      <t xml:space="preserve">return_array </t>
    </r>
    <r>
      <rPr>
        <sz val="11"/>
        <color theme="1"/>
        <rFont val="Calibri"/>
        <family val="2"/>
        <scheme val="minor"/>
      </rPr>
      <t>= the array or range that Excel should obtain for the corresponding value (usually a column)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5"/>
        <rFont val="Calibri"/>
        <family val="2"/>
        <scheme val="minor"/>
      </rPr>
      <t xml:space="preserve">[not_found] </t>
    </r>
    <r>
      <rPr>
        <sz val="11"/>
        <color theme="1"/>
        <rFont val="Calibri"/>
        <family val="2"/>
        <scheme val="minor"/>
      </rPr>
      <t>= value to return if no match is found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rgb="FF7030A0"/>
        <rFont val="Calibri"/>
        <family val="2"/>
        <scheme val="minor"/>
      </rPr>
      <t>[match_mode] :</t>
    </r>
    <r>
      <rPr>
        <sz val="11"/>
        <color theme="1"/>
        <rFont val="Calibri"/>
        <family val="2"/>
        <scheme val="minor"/>
      </rPr>
      <t xml:space="preserve"> 0 = exact match (default) ; -1 = exact or next smallest ; 1 = exact or next largest ; 2 = wildcard match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8"/>
        <rFont val="Calibri"/>
        <family val="2"/>
        <scheme val="minor"/>
      </rPr>
      <t>[search_mode]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: 1 = search from first(default) ; -1 = search from last ; 2 = binary search ascending ; -2 = binary search descending</t>
    </r>
  </si>
  <si>
    <t>=B4*5</t>
  </si>
  <si>
    <t>=B5*5</t>
  </si>
  <si>
    <t>=B6*5</t>
  </si>
  <si>
    <t>Multiply by:</t>
  </si>
  <si>
    <t>=B10*$F$10</t>
  </si>
  <si>
    <t>=B11*$F$10</t>
  </si>
  <si>
    <t>=B12*$F$10</t>
  </si>
  <si>
    <t>BAS's Director of Finance creates a quick dashboard in Excel to carry out the checking automatically.</t>
  </si>
  <si>
    <t>=XLOOKUP(B37,C15:C25,B15:B25)</t>
  </si>
  <si>
    <r>
      <t>A$1</t>
    </r>
    <r>
      <rPr>
        <sz val="11"/>
        <color theme="1"/>
        <rFont val="Calibri"/>
        <family val="2"/>
        <scheme val="minor"/>
      </rPr>
      <t>: the row does not change when copied</t>
    </r>
  </si>
  <si>
    <r>
      <t>$A1</t>
    </r>
    <r>
      <rPr>
        <sz val="11"/>
        <color theme="1"/>
        <rFont val="Calibri"/>
        <family val="2"/>
        <scheme val="minor"/>
      </rPr>
      <t>: the column does not change when copied</t>
    </r>
  </si>
  <si>
    <t>Total number of policyholders in:</t>
  </si>
  <si>
    <t>=G25=5</t>
  </si>
  <si>
    <t>=G25&lt;&gt;5</t>
  </si>
  <si>
    <t>=G25&gt;4</t>
  </si>
  <si>
    <t>=G25&lt;5</t>
  </si>
  <si>
    <t>=G25&gt;=5</t>
  </si>
  <si>
    <t>=G25&lt;=4</t>
  </si>
  <si>
    <t>Q1: XLOOKUP</t>
  </si>
  <si>
    <t>Q2: More XLOOKUP</t>
  </si>
  <si>
    <t>Q3: SUMIFS</t>
  </si>
  <si>
    <t>Q4: COUNTIF(S)</t>
  </si>
  <si>
    <t>Q5: INDEX &amp; MATCH</t>
  </si>
  <si>
    <t>BruinCare wants to know the construction type for policy ID 101024 (using INDEX and MATCH).</t>
  </si>
  <si>
    <r>
      <t>=PRODUCT(</t>
    </r>
    <r>
      <rPr>
        <sz val="11"/>
        <color rgb="FFFF0000"/>
        <rFont val="Calibri"/>
        <family val="2"/>
        <scheme val="minor"/>
      </rPr>
      <t>number1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[number2]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[number3]</t>
    </r>
    <r>
      <rPr>
        <sz val="11"/>
        <color theme="1"/>
        <rFont val="Calibri"/>
        <family val="2"/>
        <scheme val="minor"/>
      </rPr>
      <t>,…)</t>
    </r>
  </si>
  <si>
    <t>=PRODUCT(B13,B14,B15,B16,B17)</t>
  </si>
  <si>
    <t>=PRODUCT(B13:B17)</t>
  </si>
  <si>
    <t>=SUM(B13:B17)</t>
  </si>
  <si>
    <t>=SUM(B13,B14,B15,B16,B17)</t>
  </si>
  <si>
    <t>The result of the code block that runs based on whether the condition is true or false.</t>
  </si>
  <si>
    <t xml:space="preserve">The UCLA Math Department offers three lectures and two discussions for MATH 32A. The table below contains the number of students in each class: </t>
  </si>
  <si>
    <t>Nested Function</t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</si>
  <si>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Find the product first 3 numbers.</t>
    </r>
  </si>
  <si>
    <t>=IF(B16&gt;72,"Pass","Fail")</t>
  </si>
  <si>
    <t>=IF(B17&gt;72,"Pass","Fail")</t>
  </si>
  <si>
    <t>=IF(B18&gt;72,"Pass","Fail")</t>
  </si>
  <si>
    <t>=IF(B19&gt;72,"Pass","Fail")</t>
  </si>
  <si>
    <t>a.</t>
  </si>
  <si>
    <t>b.</t>
  </si>
  <si>
    <t>c.</t>
  </si>
  <si>
    <t>Sum the number of students in classes that have less than 20 students.</t>
  </si>
  <si>
    <t>Count the number of classes that have less than 20 students.</t>
  </si>
  <si>
    <t>=COUNTIF(D19:D23,"&lt;20")</t>
  </si>
  <si>
    <t>=SUMIF(D19:D23,"&lt;20")</t>
  </si>
  <si>
    <t>=SUMIF(C19:C23,"=2",D15:D19)</t>
  </si>
  <si>
    <t>Sum the number of students in Discussion 2</t>
  </si>
  <si>
    <t xml:space="preserve">BAS surveyed its members to see how many people passed each introductory actuarial exams (P, FM, IFM) in 2023. The table below contains the results of the survey: </t>
  </si>
  <si>
    <t>Example2</t>
  </si>
  <si>
    <t>=$B$20*C$19</t>
  </si>
  <si>
    <t>=$B$21*C$19</t>
  </si>
  <si>
    <t>=$B$21*D$19</t>
  </si>
  <si>
    <t>=$B$20*D$19</t>
  </si>
  <si>
    <t>=$B$20*E$19</t>
  </si>
  <si>
    <t>=$B$21*E$19</t>
  </si>
  <si>
    <t>Feature</t>
  </si>
  <si>
    <t>VLOOKUP</t>
  </si>
  <si>
    <t>Lookup Direction</t>
  </si>
  <si>
    <t>Can search both left-to-right and right-to-left</t>
  </si>
  <si>
    <t>Only searches left-to-right</t>
  </si>
  <si>
    <t>Column Index</t>
  </si>
  <si>
    <t>Automatically detects the return array</t>
  </si>
  <si>
    <t>Requires a column index number</t>
  </si>
  <si>
    <t>Exact Match</t>
  </si>
  <si>
    <t>Default is exact match</t>
  </si>
  <si>
    <t>Default is approximate match</t>
  </si>
  <si>
    <t>Range Compatibility</t>
  </si>
  <si>
    <t>Works with any array (vertical or horizontal)</t>
  </si>
  <si>
    <t>Limited to vertical lookups</t>
  </si>
  <si>
    <t>Availability</t>
  </si>
  <si>
    <t>Excel 365 and Excel 2021</t>
  </si>
  <si>
    <t>Available in all versions of Excel</t>
  </si>
  <si>
    <t>=XLOOKUP(B53,B22:B32,XLOOKUP(C53,G21:I21,G22:I32))</t>
  </si>
  <si>
    <t>COUNTIFS</t>
  </si>
  <si>
    <t>SUMIFS</t>
  </si>
  <si>
    <t>Counts the number of cells that meet multiple criteria</t>
  </si>
  <si>
    <t>Returns the sum of the cells that meet multiple criteria</t>
  </si>
  <si>
    <t>Count numbers in a range that match the criteria</t>
  </si>
  <si>
    <t>Sum numbers in a range that match the criteria</t>
  </si>
  <si>
    <r>
      <t>=COUNTIFS(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[range2]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7030A0"/>
        <rFont val="Calibri"/>
        <family val="2"/>
        <scheme val="minor"/>
      </rPr>
      <t>[criterion2]</t>
    </r>
    <r>
      <rPr>
        <sz val="11"/>
        <color theme="1"/>
        <rFont val="Calibri"/>
        <family val="2"/>
        <scheme val="minor"/>
      </rPr>
      <t>,…)</t>
    </r>
  </si>
  <si>
    <r>
      <t>=SUMIFS(</t>
    </r>
    <r>
      <rPr>
        <sz val="11"/>
        <color theme="5"/>
        <rFont val="Calibri"/>
        <family val="2"/>
        <scheme val="minor"/>
      </rPr>
      <t>sum_range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[range2]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7030A0"/>
        <rFont val="Calibri"/>
        <family val="2"/>
        <scheme val="minor"/>
      </rPr>
      <t>[criterion2]</t>
    </r>
    <r>
      <rPr>
        <sz val="11"/>
        <color theme="1"/>
        <rFont val="Calibri"/>
        <family val="2"/>
        <scheme val="minor"/>
      </rPr>
      <t>,…)</t>
    </r>
  </si>
  <si>
    <r>
      <rPr>
        <sz val="11"/>
        <color theme="5"/>
        <rFont val="Calibri"/>
        <family val="2"/>
        <scheme val="minor"/>
      </rPr>
      <t>sum_range</t>
    </r>
    <r>
      <rPr>
        <sz val="11"/>
        <rFont val="Calibri"/>
        <family val="2"/>
        <scheme val="minor"/>
      </rPr>
      <t xml:space="preserve"> = (for SUMIFS only) the cell to add together (default = range)</t>
    </r>
    <r>
      <rPr>
        <sz val="11"/>
        <color rgb="FFFF0000"/>
        <rFont val="Calibri"/>
        <family val="2"/>
        <scheme val="minor"/>
      </rPr>
      <t xml:space="preserve">
range</t>
    </r>
    <r>
      <rPr>
        <sz val="11"/>
        <color theme="1"/>
        <rFont val="Calibri"/>
        <family val="2"/>
        <scheme val="minor"/>
      </rPr>
      <t xml:space="preserve"> = the range of cells that you want to apply the first criterion (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) against
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 = the first criterion used to determine which cells to count/add
</t>
    </r>
    <r>
      <rPr>
        <sz val="11"/>
        <color rgb="FF0070C0"/>
        <rFont val="Calibri"/>
        <family val="2"/>
        <scheme val="minor"/>
      </rPr>
      <t>[range2]</t>
    </r>
    <r>
      <rPr>
        <sz val="11"/>
        <color theme="1"/>
        <rFont val="Calibri"/>
        <family val="2"/>
        <scheme val="minor"/>
      </rPr>
      <t xml:space="preserve"> = the range of cells that you want to apply the second criterion (</t>
    </r>
    <r>
      <rPr>
        <sz val="11"/>
        <color rgb="FF7030A0"/>
        <rFont val="Calibri"/>
        <family val="2"/>
        <scheme val="minor"/>
      </rPr>
      <t>criterion2</t>
    </r>
    <r>
      <rPr>
        <sz val="11"/>
        <color theme="1"/>
        <rFont val="Calibri"/>
        <family val="2"/>
        <scheme val="minor"/>
      </rPr>
      <t xml:space="preserve">) against
</t>
    </r>
    <r>
      <rPr>
        <sz val="11"/>
        <color rgb="FF7030A0"/>
        <rFont val="Calibri"/>
        <family val="2"/>
        <scheme val="minor"/>
      </rPr>
      <t>[criterion2]</t>
    </r>
    <r>
      <rPr>
        <sz val="11"/>
        <color theme="1"/>
        <rFont val="Calibri"/>
        <family val="2"/>
        <scheme val="minor"/>
      </rPr>
      <t xml:space="preserve"> = the second criterion used to determine which cells to count/add
</t>
    </r>
  </si>
  <si>
    <r>
      <rPr>
        <b/>
        <sz val="11"/>
        <color theme="1"/>
        <rFont val="Calibri"/>
        <family val="2"/>
        <scheme val="minor"/>
      </rPr>
      <t>Practice:</t>
    </r>
    <r>
      <rPr>
        <sz val="11"/>
        <color theme="1"/>
        <rFont val="Calibri"/>
        <family val="2"/>
        <scheme val="minor"/>
      </rPr>
      <t xml:space="preserve"> Determine the number of discussions not in lecture 3, with at least 20 students.</t>
    </r>
  </si>
  <si>
    <t xml:space="preserve">Find the sum of the number of students enrolled in Discussion 1, but only count the sections that have less than 17 students. </t>
  </si>
  <si>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 xml:space="preserve"> = the range of cells that you want to apply the criterion against
</t>
    </r>
    <r>
      <rPr>
        <sz val="11"/>
        <color rgb="FF00B050"/>
        <rFont val="Calibri"/>
        <family val="2"/>
        <scheme val="minor"/>
      </rPr>
      <t>criterion</t>
    </r>
    <r>
      <rPr>
        <sz val="11"/>
        <color theme="1"/>
        <rFont val="Calibri"/>
        <family val="2"/>
        <scheme val="minor"/>
      </rPr>
      <t xml:space="preserve"> = the criterion used to determine which cells to add
</t>
    </r>
    <r>
      <rPr>
        <sz val="11"/>
        <color rgb="FF0070C0"/>
        <rFont val="Calibri"/>
        <family val="2"/>
        <scheme val="minor"/>
      </rPr>
      <t>[sum_range]</t>
    </r>
    <r>
      <rPr>
        <sz val="11"/>
        <color theme="1"/>
        <rFont val="Calibri"/>
        <family val="2"/>
        <scheme val="minor"/>
      </rPr>
      <t xml:space="preserve"> = (for SUMIF only) the cells to add together (default = </t>
    </r>
    <r>
      <rPr>
        <sz val="11"/>
        <color rgb="FFFF0000"/>
        <rFont val="Calibri"/>
        <family val="2"/>
        <scheme val="minor"/>
      </rPr>
      <t>range</t>
    </r>
    <r>
      <rPr>
        <sz val="11"/>
        <color theme="1"/>
        <rFont val="Calibri"/>
        <family val="2"/>
        <scheme val="minor"/>
      </rPr>
      <t>)</t>
    </r>
  </si>
  <si>
    <t>Count the number of sections of Discussion 1 that have fewer than 17 students enrolled.</t>
  </si>
  <si>
    <t>Calculate the total number of students in sections that are not part of Lecture 2 and not part of Discussion 1</t>
  </si>
  <si>
    <t>=COUNTIFS(C42:C46,"=1",D42:D46,"&lt;17")</t>
  </si>
  <si>
    <t>=SUMIFS(D42:D46,C42:C46,"=1",D42:D46,"&lt;17")</t>
  </si>
  <si>
    <t>=SUMIFS(D42:D46,B42:B46,"&lt;&gt;2",C42:C46,"&lt;&gt;1")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</si>
</sst>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02124"/>
      <name val="Roboto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theme="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/>
      </bottom>
      <diagonal/>
    </border>
    <border>
      <left/>
      <right/>
      <top style="medium">
        <color indexed="64"/>
      </top>
      <bottom style="medium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theme="4"/>
      </bottom>
      <diagonal/>
    </border>
    <border>
      <left style="medium">
        <color indexed="64"/>
      </left>
      <right/>
      <top style="medium">
        <color theme="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20">
    <xf numFmtId="0" fontId="0" fillId="0" borderId="0" xfId="0"/>
    <xf numFmtId="0" fontId="7" fillId="4" borderId="1" xfId="1" applyFont="1" applyFill="1" applyBorder="1"/>
    <xf numFmtId="0" fontId="3" fillId="0" borderId="34" xfId="0" applyFont="1" applyBorder="1" applyAlignment="1">
      <alignment vertical="top"/>
    </xf>
    <xf numFmtId="0" fontId="3" fillId="2" borderId="38" xfId="0" applyFont="1" applyFill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3" fillId="0" borderId="0" xfId="0" applyFont="1"/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7" fillId="0" borderId="13" xfId="0" applyFont="1" applyBorder="1"/>
    <xf numFmtId="0" fontId="17" fillId="0" borderId="22" xfId="0" applyFont="1" applyBorder="1"/>
    <xf numFmtId="0" fontId="17" fillId="0" borderId="21" xfId="0" applyFont="1" applyBorder="1"/>
    <xf numFmtId="0" fontId="8" fillId="0" borderId="37" xfId="0" applyFont="1" applyBorder="1"/>
    <xf numFmtId="0" fontId="0" fillId="0" borderId="30" xfId="0" applyBorder="1"/>
    <xf numFmtId="0" fontId="0" fillId="0" borderId="36" xfId="0" applyBorder="1"/>
    <xf numFmtId="0" fontId="0" fillId="0" borderId="36" xfId="0" applyBorder="1" applyAlignment="1">
      <alignment horizontal="left"/>
    </xf>
    <xf numFmtId="0" fontId="3" fillId="0" borderId="32" xfId="0" applyFont="1" applyBorder="1"/>
    <xf numFmtId="0" fontId="0" fillId="0" borderId="25" xfId="0" applyBorder="1"/>
    <xf numFmtId="0" fontId="0" fillId="0" borderId="25" xfId="0" applyBorder="1" applyAlignment="1">
      <alignment horizontal="left"/>
    </xf>
    <xf numFmtId="0" fontId="0" fillId="8" borderId="25" xfId="0" applyFill="1" applyBorder="1" applyAlignment="1">
      <alignment horizontal="left"/>
    </xf>
    <xf numFmtId="0" fontId="3" fillId="0" borderId="31" xfId="0" applyFont="1" applyBorder="1"/>
    <xf numFmtId="0" fontId="0" fillId="0" borderId="24" xfId="0" applyBorder="1"/>
    <xf numFmtId="0" fontId="0" fillId="0" borderId="23" xfId="0" applyBorder="1"/>
    <xf numFmtId="2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20" fillId="0" borderId="0" xfId="0" applyFont="1"/>
    <xf numFmtId="1" fontId="0" fillId="0" borderId="0" xfId="0" applyNumberFormat="1"/>
    <xf numFmtId="166" fontId="0" fillId="0" borderId="0" xfId="0" applyNumberFormat="1"/>
    <xf numFmtId="0" fontId="21" fillId="0" borderId="0" xfId="0" applyFont="1" applyAlignment="1">
      <alignment wrapText="1"/>
    </xf>
    <xf numFmtId="14" fontId="22" fillId="0" borderId="0" xfId="0" applyNumberFormat="1" applyFont="1"/>
    <xf numFmtId="166" fontId="21" fillId="0" borderId="0" xfId="4" applyNumberFormat="1" applyFont="1" applyFill="1" applyBorder="1" applyAlignment="1">
      <alignment horizontal="right" wrapText="1"/>
    </xf>
    <xf numFmtId="0" fontId="21" fillId="0" borderId="0" xfId="0" applyFont="1"/>
    <xf numFmtId="0" fontId="23" fillId="0" borderId="0" xfId="0" applyFont="1"/>
    <xf numFmtId="0" fontId="14" fillId="0" borderId="0" xfId="0" applyFont="1" applyAlignment="1">
      <alignment horizontal="center"/>
    </xf>
    <xf numFmtId="0" fontId="0" fillId="8" borderId="0" xfId="0" applyFill="1"/>
    <xf numFmtId="0" fontId="4" fillId="0" borderId="24" xfId="0" applyFont="1" applyBorder="1" applyAlignment="1">
      <alignment horizontal="left"/>
    </xf>
    <xf numFmtId="0" fontId="4" fillId="0" borderId="23" xfId="0" quotePrefix="1" applyFont="1" applyBorder="1" applyAlignment="1">
      <alignment horizontal="left"/>
    </xf>
    <xf numFmtId="0" fontId="3" fillId="0" borderId="37" xfId="0" applyFont="1" applyBorder="1"/>
    <xf numFmtId="0" fontId="3" fillId="0" borderId="70" xfId="1" applyFont="1" applyBorder="1"/>
    <xf numFmtId="0" fontId="3" fillId="0" borderId="30" xfId="1" applyFont="1" applyBorder="1"/>
    <xf numFmtId="0" fontId="3" fillId="0" borderId="66" xfId="1" applyFont="1" applyBorder="1" applyAlignment="1">
      <alignment horizontal="left"/>
    </xf>
    <xf numFmtId="0" fontId="3" fillId="0" borderId="67" xfId="1" applyFont="1" applyBorder="1" applyAlignment="1">
      <alignment horizontal="left"/>
    </xf>
    <xf numFmtId="0" fontId="3" fillId="0" borderId="72" xfId="1" applyFont="1" applyBorder="1"/>
    <xf numFmtId="0" fontId="0" fillId="0" borderId="69" xfId="0" applyBorder="1"/>
    <xf numFmtId="0" fontId="0" fillId="0" borderId="64" xfId="1" applyFont="1" applyBorder="1"/>
    <xf numFmtId="0" fontId="0" fillId="0" borderId="63" xfId="0" applyBorder="1"/>
    <xf numFmtId="0" fontId="0" fillId="0" borderId="17" xfId="1" quotePrefix="1" applyFont="1" applyBorder="1" applyAlignment="1">
      <alignment horizontal="left"/>
    </xf>
    <xf numFmtId="0" fontId="0" fillId="0" borderId="73" xfId="1" applyFont="1" applyBorder="1"/>
    <xf numFmtId="0" fontId="0" fillId="0" borderId="32" xfId="0" applyBorder="1"/>
    <xf numFmtId="0" fontId="0" fillId="0" borderId="65" xfId="1" applyFont="1" applyBorder="1"/>
    <xf numFmtId="0" fontId="0" fillId="0" borderId="15" xfId="1" quotePrefix="1" applyFont="1" applyBorder="1" applyAlignment="1">
      <alignment horizontal="left"/>
    </xf>
    <xf numFmtId="0" fontId="0" fillId="0" borderId="0" xfId="1" quotePrefix="1" applyFont="1" applyAlignment="1">
      <alignment horizontal="left"/>
    </xf>
    <xf numFmtId="0" fontId="0" fillId="0" borderId="31" xfId="0" applyBorder="1"/>
    <xf numFmtId="0" fontId="0" fillId="0" borderId="71" xfId="1" applyFont="1" applyBorder="1"/>
    <xf numFmtId="0" fontId="0" fillId="0" borderId="24" xfId="1" applyFont="1" applyBorder="1"/>
    <xf numFmtId="0" fontId="0" fillId="0" borderId="68" xfId="1" applyFont="1" applyBorder="1" applyAlignment="1">
      <alignment horizontal="center"/>
    </xf>
    <xf numFmtId="0" fontId="0" fillId="0" borderId="24" xfId="1" applyFont="1" applyBorder="1" applyAlignment="1">
      <alignment horizontal="center"/>
    </xf>
    <xf numFmtId="0" fontId="0" fillId="0" borderId="74" xfId="1" applyFont="1" applyBorder="1"/>
    <xf numFmtId="0" fontId="0" fillId="7" borderId="13" xfId="1" applyFont="1" applyFill="1" applyBorder="1"/>
    <xf numFmtId="0" fontId="3" fillId="0" borderId="20" xfId="1" applyFont="1" applyBorder="1"/>
    <xf numFmtId="0" fontId="3" fillId="0" borderId="11" xfId="1" applyFont="1" applyBorder="1"/>
    <xf numFmtId="0" fontId="3" fillId="0" borderId="75" xfId="1" applyFont="1" applyBorder="1"/>
    <xf numFmtId="0" fontId="0" fillId="0" borderId="62" xfId="1" applyFont="1" applyBorder="1"/>
    <xf numFmtId="0" fontId="0" fillId="0" borderId="76" xfId="1" applyFont="1" applyBorder="1"/>
    <xf numFmtId="0" fontId="0" fillId="0" borderId="16" xfId="1" applyFont="1" applyBorder="1"/>
    <xf numFmtId="0" fontId="0" fillId="0" borderId="35" xfId="1" applyFont="1" applyBorder="1"/>
    <xf numFmtId="0" fontId="0" fillId="0" borderId="8" xfId="1" applyFont="1" applyBorder="1"/>
    <xf numFmtId="0" fontId="0" fillId="0" borderId="77" xfId="1" applyFont="1" applyBorder="1"/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7" borderId="26" xfId="1" applyFont="1" applyFill="1" applyBorder="1"/>
    <xf numFmtId="0" fontId="0" fillId="8" borderId="26" xfId="0" applyFill="1" applyBorder="1" applyAlignment="1">
      <alignment horizontal="left"/>
    </xf>
    <xf numFmtId="0" fontId="0" fillId="8" borderId="25" xfId="0" applyFill="1" applyBorder="1"/>
    <xf numFmtId="0" fontId="0" fillId="0" borderId="26" xfId="0" applyBorder="1" applyAlignment="1">
      <alignment horizontal="left"/>
    </xf>
    <xf numFmtId="0" fontId="0" fillId="7" borderId="61" xfId="1" applyFont="1" applyFill="1" applyBorder="1"/>
    <xf numFmtId="0" fontId="0" fillId="0" borderId="0" xfId="0" applyAlignment="1">
      <alignment horizontal="left"/>
    </xf>
    <xf numFmtId="0" fontId="0" fillId="8" borderId="32" xfId="0" applyFill="1" applyBorder="1"/>
    <xf numFmtId="2" fontId="1" fillId="0" borderId="0" xfId="0" applyNumberFormat="1" applyFont="1"/>
    <xf numFmtId="0" fontId="15" fillId="0" borderId="0" xfId="0" applyFont="1"/>
    <xf numFmtId="0" fontId="8" fillId="0" borderId="0" xfId="0" applyFont="1"/>
    <xf numFmtId="0" fontId="0" fillId="8" borderId="51" xfId="0" applyFill="1" applyBorder="1"/>
    <xf numFmtId="0" fontId="0" fillId="0" borderId="51" xfId="0" applyBorder="1"/>
    <xf numFmtId="0" fontId="7" fillId="4" borderId="80" xfId="1" applyFont="1" applyFill="1" applyBorder="1"/>
    <xf numFmtId="0" fontId="5" fillId="0" borderId="25" xfId="1" applyBorder="1"/>
    <xf numFmtId="0" fontId="6" fillId="2" borderId="25" xfId="1" applyFont="1" applyFill="1" applyBorder="1"/>
    <xf numFmtId="0" fontId="6" fillId="3" borderId="25" xfId="1" applyFont="1" applyFill="1" applyBorder="1"/>
    <xf numFmtId="0" fontId="5" fillId="2" borderId="25" xfId="1" applyFill="1" applyBorder="1"/>
    <xf numFmtId="0" fontId="5" fillId="0" borderId="25" xfId="1" quotePrefix="1" applyBorder="1"/>
    <xf numFmtId="0" fontId="6" fillId="2" borderId="24" xfId="1" quotePrefix="1" applyFont="1" applyFill="1" applyBorder="1"/>
    <xf numFmtId="0" fontId="6" fillId="2" borderId="23" xfId="1" applyFont="1" applyFill="1" applyBorder="1"/>
    <xf numFmtId="0" fontId="1" fillId="0" borderId="0" xfId="1" quotePrefix="1" applyFont="1"/>
    <xf numFmtId="0" fontId="1" fillId="2" borderId="0" xfId="1" quotePrefix="1" applyFont="1" applyFill="1"/>
    <xf numFmtId="0" fontId="1" fillId="3" borderId="0" xfId="1" quotePrefix="1" applyFont="1" applyFill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0" xfId="1" applyFont="1"/>
    <xf numFmtId="0" fontId="3" fillId="0" borderId="0" xfId="1" applyFont="1"/>
    <xf numFmtId="0" fontId="14" fillId="0" borderId="5" xfId="1" applyFont="1" applyBorder="1" applyAlignment="1">
      <alignment wrapText="1"/>
    </xf>
    <xf numFmtId="0" fontId="14" fillId="0" borderId="0" xfId="1" quotePrefix="1" applyFont="1" applyAlignment="1">
      <alignment wrapText="1"/>
    </xf>
    <xf numFmtId="0" fontId="14" fillId="0" borderId="6" xfId="1" applyFont="1" applyBorder="1" applyAlignment="1">
      <alignment wrapText="1"/>
    </xf>
    <xf numFmtId="0" fontId="14" fillId="0" borderId="0" xfId="1" applyFont="1" applyAlignment="1">
      <alignment wrapText="1"/>
    </xf>
    <xf numFmtId="0" fontId="14" fillId="0" borderId="7" xfId="1" applyFont="1" applyBorder="1" applyAlignment="1">
      <alignment wrapText="1"/>
    </xf>
    <xf numFmtId="0" fontId="14" fillId="0" borderId="8" xfId="1" quotePrefix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0" fillId="0" borderId="0" xfId="1" applyFont="1" applyAlignment="1">
      <alignment wrapText="1"/>
    </xf>
    <xf numFmtId="0" fontId="0" fillId="0" borderId="0" xfId="1" quotePrefix="1" applyFont="1"/>
    <xf numFmtId="0" fontId="14" fillId="0" borderId="0" xfId="1" quotePrefix="1" applyFont="1"/>
    <xf numFmtId="0" fontId="14" fillId="0" borderId="8" xfId="1" quotePrefix="1" applyFont="1" applyBorder="1"/>
    <xf numFmtId="0" fontId="32" fillId="0" borderId="0" xfId="1" applyFont="1" applyAlignment="1">
      <alignment wrapText="1"/>
    </xf>
    <xf numFmtId="0" fontId="0" fillId="0" borderId="12" xfId="1" applyFont="1" applyBorder="1"/>
    <xf numFmtId="0" fontId="0" fillId="6" borderId="5" xfId="1" applyFont="1" applyFill="1" applyBorder="1"/>
    <xf numFmtId="0" fontId="0" fillId="6" borderId="0" xfId="1" applyFont="1" applyFill="1"/>
    <xf numFmtId="0" fontId="0" fillId="6" borderId="6" xfId="1" applyFont="1" applyFill="1" applyBorder="1"/>
    <xf numFmtId="0" fontId="0" fillId="5" borderId="0" xfId="1" applyFont="1" applyFill="1"/>
    <xf numFmtId="0" fontId="0" fillId="5" borderId="6" xfId="1" applyFont="1" applyFill="1" applyBorder="1"/>
    <xf numFmtId="0" fontId="0" fillId="0" borderId="5" xfId="1" applyFont="1" applyBorder="1"/>
    <xf numFmtId="0" fontId="0" fillId="0" borderId="6" xfId="1" applyFont="1" applyBorder="1"/>
    <xf numFmtId="0" fontId="0" fillId="5" borderId="0" xfId="1" quotePrefix="1" applyFont="1" applyFill="1"/>
    <xf numFmtId="0" fontId="0" fillId="5" borderId="6" xfId="1" quotePrefix="1" applyFont="1" applyFill="1" applyBorder="1"/>
    <xf numFmtId="0" fontId="0" fillId="0" borderId="7" xfId="1" applyFont="1" applyBorder="1"/>
    <xf numFmtId="0" fontId="0" fillId="5" borderId="8" xfId="1" quotePrefix="1" applyFont="1" applyFill="1" applyBorder="1"/>
    <xf numFmtId="0" fontId="0" fillId="5" borderId="9" xfId="1" quotePrefix="1" applyFont="1" applyFill="1" applyBorder="1"/>
    <xf numFmtId="0" fontId="4" fillId="0" borderId="0" xfId="0" applyFont="1"/>
    <xf numFmtId="14" fontId="4" fillId="0" borderId="0" xfId="0" applyNumberFormat="1" applyFont="1"/>
    <xf numFmtId="10" fontId="4" fillId="0" borderId="0" xfId="5" applyNumberFormat="1" applyFont="1"/>
    <xf numFmtId="0" fontId="0" fillId="7" borderId="61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3" xfId="0" applyBorder="1"/>
    <xf numFmtId="166" fontId="0" fillId="0" borderId="13" xfId="0" quotePrefix="1" applyNumberFormat="1" applyBorder="1"/>
    <xf numFmtId="10" fontId="0" fillId="0" borderId="13" xfId="5" applyNumberFormat="1" applyFont="1" applyBorder="1"/>
    <xf numFmtId="0" fontId="4" fillId="0" borderId="0" xfId="0" quotePrefix="1" applyFont="1"/>
    <xf numFmtId="0" fontId="0" fillId="0" borderId="81" xfId="0" applyBorder="1"/>
    <xf numFmtId="0" fontId="0" fillId="0" borderId="73" xfId="1" quotePrefix="1" applyFont="1" applyBorder="1" applyAlignment="1">
      <alignment horizontal="right"/>
    </xf>
    <xf numFmtId="0" fontId="0" fillId="0" borderId="15" xfId="1" quotePrefix="1" applyFont="1" applyBorder="1" applyAlignment="1">
      <alignment horizontal="left"/>
    </xf>
    <xf numFmtId="0" fontId="0" fillId="0" borderId="18" xfId="1" quotePrefix="1" applyFont="1" applyBorder="1" applyAlignment="1">
      <alignment horizontal="left"/>
    </xf>
    <xf numFmtId="0" fontId="33" fillId="0" borderId="0" xfId="0" applyFont="1"/>
    <xf numFmtId="0" fontId="0" fillId="0" borderId="0" xfId="0" quotePrefix="1" applyFont="1"/>
    <xf numFmtId="0" fontId="0" fillId="0" borderId="0" xfId="0" applyFont="1"/>
    <xf numFmtId="0" fontId="0" fillId="0" borderId="15" xfId="1" quotePrefix="1" applyFont="1" applyBorder="1" applyAlignment="1">
      <alignment horizontal="left"/>
    </xf>
    <xf numFmtId="0" fontId="0" fillId="0" borderId="0" xfId="1" quotePrefix="1" applyFont="1" applyAlignment="1">
      <alignment horizontal="left"/>
    </xf>
    <xf numFmtId="0" fontId="0" fillId="0" borderId="18" xfId="1" quotePrefix="1" applyFont="1" applyBorder="1" applyAlignment="1">
      <alignment horizontal="left"/>
    </xf>
    <xf numFmtId="0" fontId="0" fillId="0" borderId="17" xfId="1" quotePrefix="1" applyFont="1" applyBorder="1" applyAlignment="1">
      <alignment horizontal="left"/>
    </xf>
    <xf numFmtId="0" fontId="0" fillId="0" borderId="0" xfId="0" applyAlignment="1">
      <alignment horizontal="right"/>
    </xf>
    <xf numFmtId="0" fontId="3" fillId="0" borderId="51" xfId="0" applyFont="1" applyBorder="1"/>
    <xf numFmtId="0" fontId="3" fillId="2" borderId="51" xfId="0" applyFont="1" applyFill="1" applyBorder="1"/>
    <xf numFmtId="0" fontId="3" fillId="0" borderId="51" xfId="0" applyFont="1" applyFill="1" applyBorder="1"/>
    <xf numFmtId="0" fontId="0" fillId="0" borderId="15" xfId="1" quotePrefix="1" applyFont="1" applyBorder="1" applyAlignment="1">
      <alignment horizontal="right"/>
    </xf>
    <xf numFmtId="0" fontId="0" fillId="0" borderId="24" xfId="1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15" xfId="1" quotePrefix="1" applyFont="1" applyBorder="1" applyAlignment="1">
      <alignment horizontal="left"/>
    </xf>
    <xf numFmtId="0" fontId="0" fillId="0" borderId="0" xfId="1" quotePrefix="1" applyFont="1" applyAlignment="1">
      <alignment horizontal="left"/>
    </xf>
    <xf numFmtId="0" fontId="0" fillId="0" borderId="14" xfId="1" applyFont="1" applyBorder="1" applyAlignment="1">
      <alignment horizontal="center"/>
    </xf>
    <xf numFmtId="0" fontId="0" fillId="0" borderId="8" xfId="1" applyFont="1" applyBorder="1" applyAlignment="1">
      <alignment horizontal="center"/>
    </xf>
    <xf numFmtId="0" fontId="0" fillId="0" borderId="0" xfId="1" applyFont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18" xfId="1" quotePrefix="1" applyFont="1" applyBorder="1" applyAlignment="1">
      <alignment horizontal="left"/>
    </xf>
    <xf numFmtId="0" fontId="0" fillId="0" borderId="17" xfId="1" quotePrefix="1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57" xfId="0" applyBorder="1" applyAlignment="1">
      <alignment vertical="top"/>
    </xf>
    <xf numFmtId="0" fontId="0" fillId="0" borderId="58" xfId="0" applyBorder="1" applyAlignment="1">
      <alignment vertical="top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2" borderId="51" xfId="0" applyFill="1" applyBorder="1" applyAlignment="1">
      <alignment vertical="top" wrapText="1"/>
    </xf>
    <xf numFmtId="0" fontId="0" fillId="2" borderId="56" xfId="0" applyFill="1" applyBorder="1" applyAlignment="1">
      <alignment vertical="top" wrapText="1"/>
    </xf>
    <xf numFmtId="0" fontId="0" fillId="0" borderId="51" xfId="0" quotePrefix="1" applyBorder="1" applyAlignment="1">
      <alignment vertical="top"/>
    </xf>
    <xf numFmtId="0" fontId="0" fillId="0" borderId="56" xfId="0" quotePrefix="1" applyBorder="1" applyAlignment="1">
      <alignment vertical="top"/>
    </xf>
    <xf numFmtId="0" fontId="0" fillId="2" borderId="55" xfId="0" applyFill="1" applyBorder="1" applyAlignment="1">
      <alignment vertical="top" wrapText="1"/>
    </xf>
    <xf numFmtId="0" fontId="0" fillId="0" borderId="59" xfId="0" applyBorder="1" applyAlignment="1">
      <alignment vertical="top"/>
    </xf>
    <xf numFmtId="0" fontId="0" fillId="0" borderId="52" xfId="0" quotePrefix="1" applyBorder="1" applyAlignment="1">
      <alignment vertical="top" wrapText="1"/>
    </xf>
    <xf numFmtId="0" fontId="0" fillId="0" borderId="53" xfId="0" quotePrefix="1" applyBorder="1" applyAlignment="1">
      <alignment vertical="top" wrapText="1"/>
    </xf>
    <xf numFmtId="0" fontId="0" fillId="0" borderId="55" xfId="0" quotePrefix="1" applyBorder="1" applyAlignment="1">
      <alignment vertical="top"/>
    </xf>
    <xf numFmtId="0" fontId="0" fillId="0" borderId="52" xfId="0" quotePrefix="1" applyBorder="1" applyAlignment="1">
      <alignment horizontal="left" vertical="top" wrapText="1"/>
    </xf>
    <xf numFmtId="0" fontId="0" fillId="0" borderId="53" xfId="0" quotePrefix="1" applyBorder="1" applyAlignment="1">
      <alignment horizontal="left" vertical="top" wrapText="1"/>
    </xf>
    <xf numFmtId="0" fontId="0" fillId="0" borderId="54" xfId="0" quotePrefix="1" applyBorder="1" applyAlignment="1">
      <alignment horizontal="left" vertical="top" wrapText="1"/>
    </xf>
    <xf numFmtId="0" fontId="0" fillId="0" borderId="14" xfId="1" quotePrefix="1" applyFont="1" applyBorder="1" applyAlignment="1">
      <alignment horizontal="left"/>
    </xf>
    <xf numFmtId="0" fontId="0" fillId="0" borderId="8" xfId="1" applyFont="1" applyBorder="1" applyAlignment="1">
      <alignment horizontal="left"/>
    </xf>
    <xf numFmtId="0" fontId="0" fillId="0" borderId="0" xfId="1" applyFont="1" applyAlignment="1">
      <alignment horizontal="left" wrapText="1"/>
    </xf>
    <xf numFmtId="0" fontId="0" fillId="2" borderId="55" xfId="0" applyFill="1" applyBorder="1" applyAlignment="1">
      <alignment horizontal="left" vertical="top" wrapText="1"/>
    </xf>
    <xf numFmtId="0" fontId="0" fillId="2" borderId="51" xfId="0" applyFill="1" applyBorder="1" applyAlignment="1">
      <alignment horizontal="left" vertical="top" wrapText="1"/>
    </xf>
    <xf numFmtId="0" fontId="0" fillId="2" borderId="56" xfId="0" applyFill="1" applyBorder="1" applyAlignment="1">
      <alignment horizontal="left" vertical="top" wrapText="1"/>
    </xf>
    <xf numFmtId="0" fontId="0" fillId="0" borderId="55" xfId="0" quotePrefix="1" applyBorder="1" applyAlignment="1">
      <alignment horizontal="left" vertical="top"/>
    </xf>
    <xf numFmtId="0" fontId="0" fillId="0" borderId="51" xfId="0" quotePrefix="1" applyBorder="1" applyAlignment="1">
      <alignment horizontal="left" vertical="top"/>
    </xf>
    <xf numFmtId="0" fontId="0" fillId="0" borderId="56" xfId="0" quotePrefix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32" xfId="0" quotePrefix="1" applyBorder="1" applyAlignment="1">
      <alignment vertical="top"/>
    </xf>
    <xf numFmtId="0" fontId="0" fillId="0" borderId="0" xfId="0" quotePrefix="1" applyAlignment="1">
      <alignment vertical="top"/>
    </xf>
    <xf numFmtId="0" fontId="0" fillId="0" borderId="0" xfId="0" quotePrefix="1" applyAlignment="1">
      <alignment horizontal="center" vertical="top"/>
    </xf>
    <xf numFmtId="0" fontId="0" fillId="0" borderId="25" xfId="0" quotePrefix="1" applyBorder="1" applyAlignment="1">
      <alignment horizontal="center" vertical="top"/>
    </xf>
    <xf numFmtId="0" fontId="0" fillId="2" borderId="38" xfId="0" applyFill="1" applyBorder="1" applyAlignment="1">
      <alignment horizontal="center" vertical="top" wrapText="1"/>
    </xf>
    <xf numFmtId="0" fontId="0" fillId="2" borderId="39" xfId="0" applyFill="1" applyBorder="1" applyAlignment="1">
      <alignment horizontal="center" vertical="top" wrapText="1"/>
    </xf>
    <xf numFmtId="0" fontId="0" fillId="2" borderId="42" xfId="0" applyFill="1" applyBorder="1" applyAlignment="1">
      <alignment horizontal="center" vertical="top" wrapText="1"/>
    </xf>
    <xf numFmtId="0" fontId="0" fillId="0" borderId="31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4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37" xfId="0" quotePrefix="1" applyBorder="1" applyAlignment="1">
      <alignment vertical="top" wrapText="1"/>
    </xf>
    <xf numFmtId="0" fontId="0" fillId="0" borderId="30" xfId="0" quotePrefix="1" applyBorder="1" applyAlignment="1">
      <alignment vertical="top" wrapText="1"/>
    </xf>
    <xf numFmtId="0" fontId="0" fillId="0" borderId="30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2" borderId="32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2" borderId="55" xfId="0" applyFill="1" applyBorder="1" applyAlignment="1">
      <alignment horizontal="center" vertical="top" wrapText="1"/>
    </xf>
    <xf numFmtId="0" fontId="0" fillId="2" borderId="51" xfId="0" applyFill="1" applyBorder="1" applyAlignment="1">
      <alignment horizontal="center" vertical="top" wrapText="1"/>
    </xf>
    <xf numFmtId="0" fontId="0" fillId="2" borderId="56" xfId="0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8" fillId="0" borderId="0" xfId="0" applyFont="1" applyAlignment="1">
      <alignment horizontal="right" vertical="center" textRotation="90"/>
    </xf>
    <xf numFmtId="0" fontId="0" fillId="0" borderId="38" xfId="0" quotePrefix="1" applyBorder="1" applyAlignment="1">
      <alignment vertical="top"/>
    </xf>
    <xf numFmtId="0" fontId="0" fillId="0" borderId="39" xfId="0" quotePrefix="1" applyBorder="1" applyAlignment="1">
      <alignment vertical="top"/>
    </xf>
    <xf numFmtId="0" fontId="0" fillId="0" borderId="40" xfId="0" quotePrefix="1" applyBorder="1" applyAlignment="1">
      <alignment vertical="top"/>
    </xf>
    <xf numFmtId="0" fontId="0" fillId="0" borderId="41" xfId="0" quotePrefix="1" applyBorder="1" applyAlignment="1">
      <alignment horizontal="left" vertical="top"/>
    </xf>
    <xf numFmtId="0" fontId="0" fillId="0" borderId="39" xfId="0" quotePrefix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2" borderId="38" xfId="0" applyFill="1" applyBorder="1" applyAlignment="1">
      <alignment vertical="top" wrapText="1"/>
    </xf>
    <xf numFmtId="0" fontId="0" fillId="2" borderId="39" xfId="0" applyFill="1" applyBorder="1" applyAlignment="1">
      <alignment vertical="top" wrapText="1"/>
    </xf>
    <xf numFmtId="0" fontId="0" fillId="2" borderId="40" xfId="0" applyFill="1" applyBorder="1" applyAlignment="1">
      <alignment vertical="top" wrapText="1"/>
    </xf>
    <xf numFmtId="0" fontId="0" fillId="2" borderId="41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0" fillId="0" borderId="43" xfId="0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6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34" xfId="0" quotePrefix="1" applyBorder="1" applyAlignment="1">
      <alignment vertical="top" wrapText="1"/>
    </xf>
    <xf numFmtId="0" fontId="0" fillId="0" borderId="28" xfId="0" quotePrefix="1" applyBorder="1" applyAlignment="1">
      <alignment vertical="top" wrapText="1"/>
    </xf>
    <xf numFmtId="0" fontId="0" fillId="0" borderId="33" xfId="0" quotePrefix="1" applyBorder="1" applyAlignment="1">
      <alignment vertical="top" wrapText="1"/>
    </xf>
    <xf numFmtId="0" fontId="0" fillId="0" borderId="29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2" borderId="51" xfId="0" applyFill="1" applyBorder="1"/>
    <xf numFmtId="0" fontId="0" fillId="0" borderId="51" xfId="0" applyBorder="1"/>
    <xf numFmtId="0" fontId="0" fillId="0" borderId="51" xfId="0" applyFill="1" applyBorder="1"/>
    <xf numFmtId="0" fontId="0" fillId="2" borderId="51" xfId="0" applyFill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" fillId="2" borderId="55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0" fillId="0" borderId="0" xfId="1" quotePrefix="1" applyFont="1" applyBorder="1" applyAlignment="1">
      <alignment horizontal="center" wrapText="1"/>
    </xf>
    <xf numFmtId="0" fontId="0" fillId="0" borderId="25" xfId="1" quotePrefix="1" applyFont="1" applyBorder="1" applyAlignment="1">
      <alignment horizontal="center" wrapText="1"/>
    </xf>
    <xf numFmtId="0" fontId="5" fillId="0" borderId="32" xfId="1" applyBorder="1" applyAlignment="1">
      <alignment horizontal="center"/>
    </xf>
    <xf numFmtId="0" fontId="5" fillId="0" borderId="0" xfId="1" applyAlignment="1">
      <alignment horizontal="center"/>
    </xf>
    <xf numFmtId="0" fontId="5" fillId="2" borderId="32" xfId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0" fillId="2" borderId="31" xfId="1" applyFont="1" applyFill="1" applyBorder="1" applyAlignment="1">
      <alignment horizontal="center"/>
    </xf>
    <xf numFmtId="0" fontId="0" fillId="2" borderId="24" xfId="1" applyFont="1" applyFill="1" applyBorder="1" applyAlignment="1">
      <alignment horizontal="center"/>
    </xf>
    <xf numFmtId="0" fontId="0" fillId="2" borderId="24" xfId="1" quotePrefix="1" applyFont="1" applyFill="1" applyBorder="1" applyAlignment="1">
      <alignment horizontal="center"/>
    </xf>
    <xf numFmtId="0" fontId="0" fillId="2" borderId="23" xfId="1" quotePrefix="1" applyFont="1" applyFill="1" applyBorder="1" applyAlignment="1">
      <alignment horizontal="center"/>
    </xf>
    <xf numFmtId="0" fontId="0" fillId="2" borderId="32" xfId="1" applyFont="1" applyFill="1" applyBorder="1" applyAlignment="1">
      <alignment horizontal="center" wrapText="1"/>
    </xf>
    <xf numFmtId="0" fontId="0" fillId="2" borderId="0" xfId="1" applyFont="1" applyFill="1" applyBorder="1" applyAlignment="1">
      <alignment horizontal="center" wrapText="1"/>
    </xf>
    <xf numFmtId="0" fontId="0" fillId="2" borderId="0" xfId="1" quotePrefix="1" applyFont="1" applyFill="1" applyBorder="1" applyAlignment="1">
      <alignment horizontal="center" wrapText="1"/>
    </xf>
    <xf numFmtId="0" fontId="0" fillId="2" borderId="25" xfId="1" quotePrefix="1" applyFont="1" applyFill="1" applyBorder="1" applyAlignment="1">
      <alignment horizontal="center" wrapText="1"/>
    </xf>
    <xf numFmtId="0" fontId="0" fillId="0" borderId="32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0" xfId="1" quotePrefix="1" applyFont="1" applyBorder="1" applyAlignment="1">
      <alignment horizontal="center"/>
    </xf>
    <xf numFmtId="0" fontId="0" fillId="0" borderId="25" xfId="1" applyFont="1" applyBorder="1" applyAlignment="1">
      <alignment horizontal="center"/>
    </xf>
    <xf numFmtId="0" fontId="3" fillId="0" borderId="82" xfId="1" applyFont="1" applyBorder="1" applyAlignment="1">
      <alignment horizontal="center"/>
    </xf>
    <xf numFmtId="0" fontId="3" fillId="0" borderId="83" xfId="1" applyFont="1" applyBorder="1" applyAlignment="1">
      <alignment horizontal="center"/>
    </xf>
    <xf numFmtId="0" fontId="3" fillId="0" borderId="84" xfId="1" applyFont="1" applyBorder="1" applyAlignment="1">
      <alignment horizontal="center"/>
    </xf>
    <xf numFmtId="0" fontId="27" fillId="4" borderId="1" xfId="1" applyFont="1" applyFill="1" applyBorder="1" applyAlignment="1">
      <alignment horizontal="center"/>
    </xf>
    <xf numFmtId="0" fontId="27" fillId="4" borderId="80" xfId="1" applyFont="1" applyFill="1" applyBorder="1" applyAlignment="1">
      <alignment horizontal="center"/>
    </xf>
    <xf numFmtId="0" fontId="27" fillId="4" borderId="85" xfId="1" applyFont="1" applyFill="1" applyBorder="1" applyAlignment="1">
      <alignment horizontal="center"/>
    </xf>
    <xf numFmtId="0" fontId="0" fillId="0" borderId="32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1" applyAlignment="1">
      <alignment horizontal="left"/>
    </xf>
    <xf numFmtId="0" fontId="5" fillId="2" borderId="24" xfId="1" applyFill="1" applyBorder="1" applyAlignment="1">
      <alignment horizontal="left"/>
    </xf>
    <xf numFmtId="0" fontId="5" fillId="2" borderId="0" xfId="1" applyFill="1" applyAlignment="1">
      <alignment horizontal="left"/>
    </xf>
    <xf numFmtId="0" fontId="5" fillId="3" borderId="0" xfId="1" applyFill="1" applyAlignment="1">
      <alignment horizontal="left"/>
    </xf>
    <xf numFmtId="0" fontId="5" fillId="2" borderId="31" xfId="1" applyFill="1" applyBorder="1" applyAlignment="1">
      <alignment horizontal="center"/>
    </xf>
    <xf numFmtId="0" fontId="5" fillId="2" borderId="24" xfId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top" wrapText="1"/>
    </xf>
    <xf numFmtId="0" fontId="31" fillId="0" borderId="0" xfId="1" applyFont="1" applyAlignment="1">
      <alignment horizontal="center"/>
    </xf>
    <xf numFmtId="0" fontId="0" fillId="0" borderId="11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32" fillId="0" borderId="0" xfId="1" applyFont="1" applyAlignment="1">
      <alignment horizontal="left" wrapText="1"/>
    </xf>
    <xf numFmtId="0" fontId="32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8" fillId="0" borderId="37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7" fillId="4" borderId="32" xfId="1" applyFont="1" applyFill="1" applyBorder="1" applyAlignment="1">
      <alignment horizontal="center"/>
    </xf>
    <xf numFmtId="0" fontId="7" fillId="4" borderId="0" xfId="1" applyFont="1" applyFill="1" applyAlignment="1">
      <alignment horizontal="center"/>
    </xf>
    <xf numFmtId="0" fontId="5" fillId="3" borderId="32" xfId="1" applyFill="1" applyBorder="1" applyAlignment="1">
      <alignment horizontal="center"/>
    </xf>
    <xf numFmtId="0" fontId="5" fillId="3" borderId="0" xfId="1" applyFill="1" applyAlignment="1">
      <alignment horizontal="center"/>
    </xf>
    <xf numFmtId="0" fontId="0" fillId="9" borderId="78" xfId="0" applyFill="1" applyBorder="1" applyAlignment="1">
      <alignment horizontal="center"/>
    </xf>
    <xf numFmtId="0" fontId="0" fillId="9" borderId="79" xfId="0" applyFill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14" fontId="0" fillId="0" borderId="78" xfId="0" applyNumberFormat="1" applyBorder="1" applyAlignment="1">
      <alignment horizontal="center"/>
    </xf>
    <xf numFmtId="14" fontId="0" fillId="0" borderId="79" xfId="0" applyNumberFormat="1" applyBorder="1" applyAlignment="1">
      <alignment horizontal="center"/>
    </xf>
    <xf numFmtId="165" fontId="0" fillId="0" borderId="78" xfId="4" applyNumberFormat="1" applyFont="1" applyBorder="1" applyAlignment="1">
      <alignment horizontal="center"/>
    </xf>
    <xf numFmtId="165" fontId="0" fillId="0" borderId="79" xfId="4" applyNumberFormat="1" applyFont="1" applyBorder="1" applyAlignment="1">
      <alignment horizontal="center"/>
    </xf>
  </cellXfs>
  <cellStyles count="6">
    <cellStyle name="Currency" xfId="4" builtinId="4"/>
    <cellStyle name="Currency 2" xfId="3" xr:uid="{2FB5078C-77FB-47E1-9425-FF6922F19EFE}"/>
    <cellStyle name="Normal" xfId="0" builtinId="0"/>
    <cellStyle name="Normal 2" xfId="1" xr:uid="{25955E25-EDA5-4624-830D-428A9254B0DB}"/>
    <cellStyle name="Normal 3" xfId="2" xr:uid="{920CE4D5-366A-4B6F-94D3-654D7008358A}"/>
    <cellStyle name="Per cent" xfId="5" builtinId="5"/>
  </cellStyles>
  <dxfs count="9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m/d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53B0C1-F68B-E746-9193-9E5315E7AA0F}" name="Table3" displayName="Table3" ref="B21:I32" totalsRowShown="0" headerRowDxfId="62" dataDxfId="61">
  <autoFilter ref="B21:I32" xr:uid="{ED53B0C1-F68B-E746-9193-9E5315E7AA0F}"/>
  <tableColumns count="8">
    <tableColumn id="1" xr3:uid="{5CFD62B9-7FC2-B747-B4D5-2F8635BA2486}" name="Name" dataDxfId="60"/>
    <tableColumn id="2" xr3:uid="{91F783F4-037F-4549-89AA-84434CF8509A}" name="UID" dataDxfId="59"/>
    <tableColumn id="3" xr3:uid="{EEE4881A-0981-354A-BEE5-2CFF4433C071}" name="Year" dataDxfId="58"/>
    <tableColumn id="4" xr3:uid="{3EC7C858-A510-B546-A70E-41758197901D}" name="Major" dataDxfId="57"/>
    <tableColumn id="5" xr3:uid="{1C2675C9-716E-114C-98D1-B7B26B3DCC89}" name="T-Shirt Size" dataDxfId="56"/>
    <tableColumn id="6" xr3:uid="{2E425E13-3F52-FC49-8F1C-96F43D711729}" name="F21" dataDxfId="55"/>
    <tableColumn id="7" xr3:uid="{10E48C7A-4CBC-D747-A2A1-2EF4E74F87D0}" name="W22" dataDxfId="54"/>
    <tableColumn id="8" xr3:uid="{5FEF7DCA-C81D-6A40-84D2-B0CECF9D81C8}" name="S22" dataDxfId="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B0EB-855B-7546-8393-37F3654FC63E}" name="Table4" displayName="Table4" ref="B39:F40" totalsRowShown="0" headerRowDxfId="52" dataDxfId="51">
  <autoFilter ref="B39:F40" xr:uid="{BA89B0EB-855B-7546-8393-37F3654FC63E}"/>
  <tableColumns count="5">
    <tableColumn id="1" xr3:uid="{A176F385-935D-7B4C-AD9C-5E98D130712A}" name="Name" dataDxfId="50"/>
    <tableColumn id="4" xr3:uid="{5F96D5A6-B80E-6B4D-96E1-88B4FF287EE2}" name="Example"/>
    <tableColumn id="2" xr3:uid="{9FFEE52D-45D0-434A-A5FF-83CE1749FDEE}" name="UID" dataDxfId="49">
      <calculatedColumnFormula>_xlfn.XLOOKUP(B40,B22:B32,C22:C32, "Not Paid Member")</calculatedColumnFormula>
    </tableColumn>
    <tableColumn id="5" xr3:uid="{08A1298A-3931-C540-8B5A-E0ED8A734D45}" name="Example2"/>
    <tableColumn id="3" xr3:uid="{553C0DD4-FCC5-B44B-8659-068918C75278}" name="T-Shirt Size" dataDxfId="48">
      <calculatedColumnFormula>_xlfn.XLOOKUP(D40,C22:C32,F22:F32, "Not Paid Member")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DB98FD-690A-184E-9265-6233BEDCD320}" name="Table7" displayName="Table7" ref="B52:E53" totalsRowShown="0" headerRowDxfId="47" dataDxfId="46">
  <autoFilter ref="B52:E53" xr:uid="{8FDB98FD-690A-184E-9265-6233BEDCD320}"/>
  <tableColumns count="4">
    <tableColumn id="1" xr3:uid="{E982976C-5F7D-464E-9624-88763C074AC2}" name="Name" dataDxfId="45"/>
    <tableColumn id="2" xr3:uid="{0AFD2B42-C939-1C4C-AF62-FC939E661B06}" name="Qtr" dataDxfId="44"/>
    <tableColumn id="3" xr3:uid="{F9B440C1-431B-1544-9E08-0973A6DD2D9E}" name="GPA" dataDxfId="43"/>
    <tableColumn id="4" xr3:uid="{E23905F1-DBB0-5840-BEC2-819EC17D1675}" name="Nested Function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F8C8C1-DB0A-41D5-9045-1E10A5214D0B}" name="PolicyData" displayName="PolicyData" ref="A3:J503" totalsRowShown="0" headerRowDxfId="41" dataDxfId="40" headerRowCellStyle="Normal">
  <autoFilter ref="A3:J503" xr:uid="{5EF8C8C1-DB0A-41D5-9045-1E10A5214D0B}"/>
  <tableColumns count="10">
    <tableColumn id="1" xr3:uid="{85068EB0-FCAE-4AAC-BBB6-EDEDCB35FDC4}" name="Policy" dataDxfId="39"/>
    <tableColumn id="3" xr3:uid="{5E8C71B4-BC77-4E52-AC1E-EB435EB0DC67}" name="Expiry" dataDxfId="38"/>
    <tableColumn id="4" xr3:uid="{5678D23D-17F2-43B0-A4BF-B2774442F2A3}" name="Location" dataDxfId="37"/>
    <tableColumn id="5" xr3:uid="{37769750-3E39-4E54-BCB6-C718BC399578}" name="State" dataDxfId="36"/>
    <tableColumn id="6" xr3:uid="{6B0E1968-8657-4E20-B036-1285B9D2FC02}" name="Region" dataDxfId="35"/>
    <tableColumn id="7" xr3:uid="{062E6778-D02A-48A8-B500-1A653E96571F}" name="InsuredValue" dataDxfId="34" dataCellStyle="Currency"/>
    <tableColumn id="8" xr3:uid="{C9F3BD24-2C7F-453C-97A3-0550C0FE58AF}" name="Construction" dataDxfId="33"/>
    <tableColumn id="9" xr3:uid="{BDF865ED-4845-4CD7-9DAD-710679EDB199}" name="BusinessType" dataDxfId="32"/>
    <tableColumn id="10" xr3:uid="{EA8D6FDE-14EB-46AA-BC66-84049149A87E}" name="Earthquake" dataDxfId="31"/>
    <tableColumn id="11" xr3:uid="{85724842-2886-4AC5-A023-A704F34F2E05}" name="Flood" dataDxfId="3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6153-EE9D-4FC0-92E3-9E0DD9A3D05E}">
  <dimension ref="B2:D22"/>
  <sheetViews>
    <sheetView topLeftCell="A4" zoomScale="190" zoomScaleNormal="100" workbookViewId="0">
      <selection activeCell="E26" sqref="E26"/>
    </sheetView>
  </sheetViews>
  <sheetFormatPr baseColWidth="10" defaultColWidth="8.83203125" defaultRowHeight="15" x14ac:dyDescent="0.2"/>
  <cols>
    <col min="1" max="1" width="2.5" customWidth="1"/>
    <col min="2" max="3" width="4.6640625" customWidth="1"/>
    <col min="4" max="4" width="13.83203125" customWidth="1"/>
    <col min="5" max="5" width="9.33203125" bestFit="1" customWidth="1"/>
    <col min="6" max="6" width="10.83203125" customWidth="1"/>
    <col min="7" max="7" width="8.83203125" customWidth="1"/>
    <col min="8" max="8" width="11.6640625" customWidth="1"/>
  </cols>
  <sheetData>
    <row r="2" spans="2:3" ht="19" x14ac:dyDescent="0.25">
      <c r="B2" s="6" t="s">
        <v>148</v>
      </c>
    </row>
    <row r="4" spans="2:3" ht="19" x14ac:dyDescent="0.25">
      <c r="B4" s="6" t="s">
        <v>97</v>
      </c>
    </row>
    <row r="5" spans="2:3" ht="16" x14ac:dyDescent="0.2">
      <c r="B5" s="36" t="s">
        <v>98</v>
      </c>
    </row>
    <row r="6" spans="2:3" x14ac:dyDescent="0.2">
      <c r="B6" t="s">
        <v>103</v>
      </c>
    </row>
    <row r="7" spans="2:3" x14ac:dyDescent="0.2">
      <c r="C7" t="s">
        <v>99</v>
      </c>
    </row>
    <row r="8" spans="2:3" x14ac:dyDescent="0.2">
      <c r="C8" t="s">
        <v>100</v>
      </c>
    </row>
    <row r="9" spans="2:3" x14ac:dyDescent="0.2">
      <c r="C9" t="s">
        <v>101</v>
      </c>
    </row>
    <row r="10" spans="2:3" x14ac:dyDescent="0.2">
      <c r="C10" t="s">
        <v>102</v>
      </c>
    </row>
    <row r="11" spans="2:3" x14ac:dyDescent="0.2">
      <c r="C11" s="29"/>
    </row>
    <row r="12" spans="2:3" ht="19" x14ac:dyDescent="0.25">
      <c r="B12" s="6" t="s">
        <v>96</v>
      </c>
    </row>
    <row r="13" spans="2:3" x14ac:dyDescent="0.2">
      <c r="C13" t="s">
        <v>149</v>
      </c>
    </row>
    <row r="14" spans="2:3" x14ac:dyDescent="0.2">
      <c r="C14" t="s">
        <v>150</v>
      </c>
    </row>
    <row r="15" spans="2:3" x14ac:dyDescent="0.2">
      <c r="C15" t="s">
        <v>151</v>
      </c>
    </row>
    <row r="16" spans="2:3" x14ac:dyDescent="0.2">
      <c r="C16" t="s">
        <v>152</v>
      </c>
    </row>
    <row r="17" spans="3:4" x14ac:dyDescent="0.2">
      <c r="C17" t="s">
        <v>153</v>
      </c>
    </row>
    <row r="18" spans="3:4" x14ac:dyDescent="0.2">
      <c r="C18" t="s">
        <v>155</v>
      </c>
    </row>
    <row r="19" spans="3:4" x14ac:dyDescent="0.2">
      <c r="D19" t="s">
        <v>156</v>
      </c>
    </row>
    <row r="20" spans="3:4" x14ac:dyDescent="0.2">
      <c r="D20" t="s">
        <v>157</v>
      </c>
    </row>
    <row r="21" spans="3:4" x14ac:dyDescent="0.2">
      <c r="D21" t="s">
        <v>158</v>
      </c>
    </row>
    <row r="22" spans="3:4" x14ac:dyDescent="0.2">
      <c r="C22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A9FE-02BF-4DCC-815D-32AC9133B883}">
  <dimension ref="B2:L19"/>
  <sheetViews>
    <sheetView topLeftCell="A2" zoomScale="150" zoomScaleNormal="100" workbookViewId="0">
      <selection activeCell="D21" sqref="D21"/>
    </sheetView>
  </sheetViews>
  <sheetFormatPr baseColWidth="10" defaultColWidth="8.83203125" defaultRowHeight="15" x14ac:dyDescent="0.2"/>
  <cols>
    <col min="1" max="1" width="2.6640625" customWidth="1"/>
    <col min="2" max="2" width="14.83203125" bestFit="1" customWidth="1"/>
    <col min="3" max="3" width="26.1640625" customWidth="1"/>
    <col min="7" max="7" width="7.33203125" bestFit="1" customWidth="1"/>
  </cols>
  <sheetData>
    <row r="2" spans="2:12" ht="21" x14ac:dyDescent="0.25">
      <c r="C2" s="172" t="s">
        <v>75</v>
      </c>
      <c r="D2" s="172"/>
      <c r="E2" s="172"/>
      <c r="F2" s="172"/>
      <c r="G2" s="172"/>
      <c r="H2" s="172" t="s">
        <v>76</v>
      </c>
      <c r="I2" s="172"/>
      <c r="J2" s="172"/>
      <c r="K2" s="172"/>
      <c r="L2" s="172"/>
    </row>
    <row r="3" spans="2:12" ht="14.5" customHeight="1" thickBot="1" x14ac:dyDescent="0.25"/>
    <row r="4" spans="2:12" ht="14.5" customHeight="1" x14ac:dyDescent="0.2">
      <c r="B4" s="2" t="s">
        <v>50</v>
      </c>
      <c r="C4" s="183" t="s">
        <v>77</v>
      </c>
      <c r="D4" s="184"/>
      <c r="E4" s="184"/>
      <c r="F4" s="184"/>
      <c r="G4" s="184"/>
      <c r="H4" s="175" t="s">
        <v>78</v>
      </c>
      <c r="I4" s="175"/>
      <c r="J4" s="175"/>
      <c r="K4" s="175"/>
      <c r="L4" s="176"/>
    </row>
    <row r="5" spans="2:12" ht="14.5" customHeight="1" x14ac:dyDescent="0.2">
      <c r="B5" s="3" t="s">
        <v>53</v>
      </c>
      <c r="C5" s="181" t="s">
        <v>79</v>
      </c>
      <c r="D5" s="177"/>
      <c r="E5" s="177"/>
      <c r="F5" s="177"/>
      <c r="G5" s="177"/>
      <c r="H5" s="177" t="s">
        <v>80</v>
      </c>
      <c r="I5" s="177"/>
      <c r="J5" s="177"/>
      <c r="K5" s="177"/>
      <c r="L5" s="178"/>
    </row>
    <row r="6" spans="2:12" ht="14.5" customHeight="1" x14ac:dyDescent="0.2">
      <c r="B6" s="4" t="s">
        <v>56</v>
      </c>
      <c r="C6" s="185" t="s">
        <v>176</v>
      </c>
      <c r="D6" s="179"/>
      <c r="E6" s="179"/>
      <c r="F6" s="179"/>
      <c r="G6" s="179"/>
      <c r="H6" s="179" t="s">
        <v>300</v>
      </c>
      <c r="I6" s="179"/>
      <c r="J6" s="179"/>
      <c r="K6" s="179"/>
      <c r="L6" s="180"/>
    </row>
    <row r="7" spans="2:12" ht="44" customHeight="1" x14ac:dyDescent="0.2">
      <c r="B7" s="3" t="s">
        <v>57</v>
      </c>
      <c r="C7" s="181" t="s">
        <v>271</v>
      </c>
      <c r="D7" s="177"/>
      <c r="E7" s="177"/>
      <c r="F7" s="177"/>
      <c r="G7" s="177"/>
      <c r="H7" s="177"/>
      <c r="I7" s="177"/>
      <c r="J7" s="177"/>
      <c r="K7" s="177"/>
      <c r="L7" s="178"/>
    </row>
    <row r="8" spans="2:12" ht="16" thickBot="1" x14ac:dyDescent="0.25">
      <c r="B8" s="5" t="s">
        <v>58</v>
      </c>
      <c r="C8" s="173" t="s">
        <v>81</v>
      </c>
      <c r="D8" s="174"/>
      <c r="E8" s="174"/>
      <c r="F8" s="174"/>
      <c r="G8" s="174"/>
      <c r="H8" s="174" t="s">
        <v>82</v>
      </c>
      <c r="I8" s="174"/>
      <c r="J8" s="174"/>
      <c r="K8" s="174"/>
      <c r="L8" s="182"/>
    </row>
    <row r="10" spans="2:12" ht="19" x14ac:dyDescent="0.25">
      <c r="B10" s="6" t="s">
        <v>61</v>
      </c>
    </row>
    <row r="11" spans="2:12" ht="16" thickBot="1" x14ac:dyDescent="0.25"/>
    <row r="12" spans="2:12" x14ac:dyDescent="0.2">
      <c r="B12" s="63" t="s">
        <v>17</v>
      </c>
      <c r="C12" s="64" t="s">
        <v>160</v>
      </c>
      <c r="D12" s="168" t="s">
        <v>18</v>
      </c>
      <c r="E12" s="169"/>
      <c r="F12" s="169"/>
      <c r="G12" s="65" t="s">
        <v>19</v>
      </c>
    </row>
    <row r="13" spans="2:12" x14ac:dyDescent="0.2">
      <c r="B13" s="66">
        <v>5</v>
      </c>
      <c r="C13" s="49"/>
      <c r="D13" s="170" t="s">
        <v>304</v>
      </c>
      <c r="E13" s="171"/>
      <c r="F13" s="171"/>
      <c r="G13" s="67">
        <f>SUM(B13,B14,B15,B16,B17)</f>
        <v>75</v>
      </c>
    </row>
    <row r="14" spans="2:12" x14ac:dyDescent="0.2">
      <c r="B14" s="68">
        <v>10</v>
      </c>
      <c r="D14" s="163" t="s">
        <v>303</v>
      </c>
      <c r="E14" s="164"/>
      <c r="F14" s="164"/>
      <c r="G14" s="67">
        <f>SUM(B13:B17)</f>
        <v>75</v>
      </c>
    </row>
    <row r="15" spans="2:12" x14ac:dyDescent="0.2">
      <c r="B15" s="68">
        <v>15</v>
      </c>
      <c r="D15" s="163" t="s">
        <v>301</v>
      </c>
      <c r="E15" s="164"/>
      <c r="F15" s="164"/>
      <c r="G15" s="67">
        <f>PRODUCT(B13,B14,B15,B16,B17)</f>
        <v>375000</v>
      </c>
    </row>
    <row r="16" spans="2:12" x14ac:dyDescent="0.2">
      <c r="B16" s="68">
        <v>20</v>
      </c>
      <c r="D16" s="163" t="s">
        <v>302</v>
      </c>
      <c r="E16" s="164"/>
      <c r="F16" s="164"/>
      <c r="G16" s="67">
        <f>PRODUCT(B13:B17)</f>
        <v>375000</v>
      </c>
    </row>
    <row r="17" spans="2:8" ht="16" thickBot="1" x14ac:dyDescent="0.25">
      <c r="B17" s="69">
        <v>25</v>
      </c>
      <c r="C17" s="70"/>
      <c r="D17" s="165"/>
      <c r="E17" s="166"/>
      <c r="F17" s="166"/>
      <c r="G17" s="71"/>
    </row>
    <row r="18" spans="2:8" ht="16" thickBot="1" x14ac:dyDescent="0.25"/>
    <row r="19" spans="2:8" ht="16" thickBot="1" x14ac:dyDescent="0.25">
      <c r="B19" s="167" t="s">
        <v>308</v>
      </c>
      <c r="C19" s="167"/>
      <c r="D19" s="167"/>
      <c r="E19" s="167"/>
      <c r="G19" s="62"/>
      <c r="H19" s="134">
        <f>PRODUCT(B13:B17)</f>
        <v>375000</v>
      </c>
    </row>
  </sheetData>
  <mergeCells count="18">
    <mergeCell ref="C2:G2"/>
    <mergeCell ref="C8:G8"/>
    <mergeCell ref="H4:L4"/>
    <mergeCell ref="H5:L5"/>
    <mergeCell ref="H6:L6"/>
    <mergeCell ref="C7:L7"/>
    <mergeCell ref="H8:L8"/>
    <mergeCell ref="H2:L2"/>
    <mergeCell ref="C4:G4"/>
    <mergeCell ref="C5:G5"/>
    <mergeCell ref="C6:G6"/>
    <mergeCell ref="D14:F14"/>
    <mergeCell ref="D15:F15"/>
    <mergeCell ref="D17:F17"/>
    <mergeCell ref="B19:E19"/>
    <mergeCell ref="D12:F12"/>
    <mergeCell ref="D13:F13"/>
    <mergeCell ref="D16:F16"/>
  </mergeCells>
  <conditionalFormatting sqref="G19">
    <cfRule type="cellIs" dxfId="90" priority="1" operator="notEqual">
      <formula>750</formula>
    </cfRule>
    <cfRule type="cellIs" dxfId="89" priority="2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B3FC-7212-4319-B1C9-1EB9E7C29DBA}">
  <dimension ref="B2:L21"/>
  <sheetViews>
    <sheetView topLeftCell="A4" zoomScale="173" zoomScaleNormal="100" workbookViewId="0">
      <selection activeCell="G21" sqref="G21"/>
    </sheetView>
  </sheetViews>
  <sheetFormatPr baseColWidth="10" defaultColWidth="8.83203125" defaultRowHeight="15" x14ac:dyDescent="0.2"/>
  <cols>
    <col min="1" max="1" width="2.5" customWidth="1"/>
    <col min="2" max="2" width="14.83203125" bestFit="1" customWidth="1"/>
    <col min="3" max="3" width="19.83203125" customWidth="1"/>
    <col min="7" max="7" width="7.33203125" bestFit="1" customWidth="1"/>
  </cols>
  <sheetData>
    <row r="2" spans="2:12" ht="21" x14ac:dyDescent="0.25">
      <c r="B2" s="172" t="s">
        <v>83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2:12" ht="16" thickBot="1" x14ac:dyDescent="0.25"/>
    <row r="4" spans="2:12" ht="14.5" customHeight="1" x14ac:dyDescent="0.2">
      <c r="B4" s="2" t="s">
        <v>50</v>
      </c>
      <c r="C4" s="186" t="s">
        <v>84</v>
      </c>
      <c r="D4" s="187"/>
      <c r="E4" s="187"/>
      <c r="F4" s="187"/>
      <c r="G4" s="187"/>
      <c r="H4" s="187"/>
      <c r="I4" s="187"/>
      <c r="J4" s="187"/>
      <c r="K4" s="187"/>
      <c r="L4" s="188"/>
    </row>
    <row r="5" spans="2:12" ht="14.5" customHeight="1" x14ac:dyDescent="0.2">
      <c r="B5" s="3" t="s">
        <v>53</v>
      </c>
      <c r="C5" s="192" t="s">
        <v>85</v>
      </c>
      <c r="D5" s="193"/>
      <c r="E5" s="193"/>
      <c r="F5" s="193"/>
      <c r="G5" s="193"/>
      <c r="H5" s="193"/>
      <c r="I5" s="193"/>
      <c r="J5" s="193"/>
      <c r="K5" s="193"/>
      <c r="L5" s="194"/>
    </row>
    <row r="6" spans="2:12" x14ac:dyDescent="0.2">
      <c r="B6" s="4" t="s">
        <v>56</v>
      </c>
      <c r="C6" s="195" t="s">
        <v>174</v>
      </c>
      <c r="D6" s="196"/>
      <c r="E6" s="196"/>
      <c r="F6" s="196"/>
      <c r="G6" s="196"/>
      <c r="H6" s="196"/>
      <c r="I6" s="196"/>
      <c r="J6" s="196"/>
      <c r="K6" s="196"/>
      <c r="L6" s="197"/>
    </row>
    <row r="7" spans="2:12" ht="44" customHeight="1" x14ac:dyDescent="0.2">
      <c r="B7" s="3" t="s">
        <v>57</v>
      </c>
      <c r="C7" s="192" t="s">
        <v>272</v>
      </c>
      <c r="D7" s="193"/>
      <c r="E7" s="193"/>
      <c r="F7" s="193"/>
      <c r="G7" s="193"/>
      <c r="H7" s="193"/>
      <c r="I7" s="193"/>
      <c r="J7" s="193"/>
      <c r="K7" s="193"/>
      <c r="L7" s="194"/>
    </row>
    <row r="8" spans="2:12" ht="16" thickBot="1" x14ac:dyDescent="0.25">
      <c r="B8" s="5" t="s">
        <v>58</v>
      </c>
      <c r="C8" s="198" t="s">
        <v>305</v>
      </c>
      <c r="D8" s="199"/>
      <c r="E8" s="199"/>
      <c r="F8" s="199"/>
      <c r="G8" s="199"/>
      <c r="H8" s="199"/>
      <c r="I8" s="199"/>
      <c r="J8" s="199"/>
      <c r="K8" s="199"/>
      <c r="L8" s="200"/>
    </row>
    <row r="10" spans="2:12" ht="19" x14ac:dyDescent="0.25">
      <c r="B10" s="6" t="s">
        <v>61</v>
      </c>
    </row>
    <row r="12" spans="2:12" x14ac:dyDescent="0.2">
      <c r="B12" t="s">
        <v>170</v>
      </c>
    </row>
    <row r="13" spans="2:12" ht="16" thickBot="1" x14ac:dyDescent="0.25"/>
    <row r="14" spans="2:12" x14ac:dyDescent="0.2">
      <c r="B14" s="63" t="s">
        <v>86</v>
      </c>
      <c r="C14" s="64" t="s">
        <v>160</v>
      </c>
      <c r="D14" s="168" t="s">
        <v>18</v>
      </c>
      <c r="E14" s="169"/>
      <c r="F14" s="169"/>
      <c r="G14" s="65" t="s">
        <v>19</v>
      </c>
    </row>
    <row r="15" spans="2:12" x14ac:dyDescent="0.2">
      <c r="B15" s="66">
        <v>93</v>
      </c>
      <c r="C15" s="49"/>
      <c r="D15" s="170" t="s">
        <v>87</v>
      </c>
      <c r="E15" s="171"/>
      <c r="F15" s="171"/>
      <c r="G15" s="67" t="str">
        <f>IF(B15&gt;72,"Pass","Fail")</f>
        <v>Pass</v>
      </c>
    </row>
    <row r="16" spans="2:12" x14ac:dyDescent="0.2">
      <c r="B16" s="68">
        <v>85</v>
      </c>
      <c r="C16" s="49"/>
      <c r="D16" s="163" t="s">
        <v>309</v>
      </c>
      <c r="E16" s="164"/>
      <c r="F16" s="164"/>
      <c r="G16" s="67" t="str">
        <f t="shared" ref="G16:G19" si="0">IF(B16&gt;72,"Pass","Fail")</f>
        <v>Pass</v>
      </c>
    </row>
    <row r="17" spans="2:8" x14ac:dyDescent="0.2">
      <c r="B17" s="68">
        <v>71</v>
      </c>
      <c r="C17" s="49"/>
      <c r="D17" s="163" t="s">
        <v>310</v>
      </c>
      <c r="E17" s="164"/>
      <c r="F17" s="164"/>
      <c r="G17" s="67" t="str">
        <f t="shared" si="0"/>
        <v>Fail</v>
      </c>
    </row>
    <row r="18" spans="2:8" x14ac:dyDescent="0.2">
      <c r="B18" s="68">
        <v>82</v>
      </c>
      <c r="C18" s="49"/>
      <c r="D18" s="163" t="s">
        <v>311</v>
      </c>
      <c r="E18" s="164"/>
      <c r="F18" s="164"/>
      <c r="G18" s="67" t="str">
        <f t="shared" si="0"/>
        <v>Pass</v>
      </c>
    </row>
    <row r="19" spans="2:8" ht="16" thickBot="1" x14ac:dyDescent="0.25">
      <c r="B19" s="69">
        <v>67</v>
      </c>
      <c r="C19" s="143"/>
      <c r="D19" s="189" t="s">
        <v>312</v>
      </c>
      <c r="E19" s="190"/>
      <c r="F19" s="190"/>
      <c r="G19" s="71" t="str">
        <f t="shared" si="0"/>
        <v>Fail</v>
      </c>
    </row>
    <row r="20" spans="2:8" ht="16" thickBot="1" x14ac:dyDescent="0.25"/>
    <row r="21" spans="2:8" ht="30" customHeight="1" thickBot="1" x14ac:dyDescent="0.25">
      <c r="B21" s="191" t="s">
        <v>175</v>
      </c>
      <c r="C21" s="191"/>
      <c r="D21" s="191"/>
      <c r="E21" s="191"/>
      <c r="F21">
        <v>73</v>
      </c>
      <c r="G21" s="62"/>
      <c r="H21" s="134" t="str">
        <f>IF(F21&gt;72,"Pass","Fail")</f>
        <v>Pass</v>
      </c>
    </row>
  </sheetData>
  <mergeCells count="13">
    <mergeCell ref="C4:L4"/>
    <mergeCell ref="D17:F17"/>
    <mergeCell ref="D19:F19"/>
    <mergeCell ref="B2:L2"/>
    <mergeCell ref="B21:E21"/>
    <mergeCell ref="D18:F18"/>
    <mergeCell ref="C7:L7"/>
    <mergeCell ref="D14:F14"/>
    <mergeCell ref="C5:L5"/>
    <mergeCell ref="C6:L6"/>
    <mergeCell ref="C8:L8"/>
    <mergeCell ref="D15:F15"/>
    <mergeCell ref="D16:F16"/>
  </mergeCells>
  <conditionalFormatting sqref="G21">
    <cfRule type="cellIs" dxfId="88" priority="1" operator="notEqual">
      <formula>"Pass"</formula>
    </cfRule>
    <cfRule type="cellIs" dxfId="87" priority="2" operator="equal">
      <formula>"Pass"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6CCF-EBCB-45CC-A1D9-2A7666088D73}">
  <dimension ref="B2:L48"/>
  <sheetViews>
    <sheetView zoomScale="150" zoomScaleNormal="100" workbookViewId="0">
      <selection activeCell="G48" sqref="G48"/>
    </sheetView>
  </sheetViews>
  <sheetFormatPr baseColWidth="10" defaultColWidth="8.83203125" defaultRowHeight="15" x14ac:dyDescent="0.2"/>
  <cols>
    <col min="1" max="1" width="2.83203125" customWidth="1"/>
    <col min="2" max="2" width="15.33203125" bestFit="1" customWidth="1"/>
    <col min="3" max="3" width="12" bestFit="1" customWidth="1"/>
    <col min="4" max="4" width="12.6640625" bestFit="1" customWidth="1"/>
    <col min="5" max="5" width="32.83203125" customWidth="1"/>
    <col min="6" max="6" width="8.6640625" customWidth="1"/>
    <col min="7" max="7" width="11" customWidth="1"/>
    <col min="8" max="8" width="9.1640625" customWidth="1"/>
    <col min="9" max="9" width="16.1640625" customWidth="1"/>
    <col min="12" max="12" width="17.5" customWidth="1"/>
  </cols>
  <sheetData>
    <row r="2" spans="2:12" ht="21" x14ac:dyDescent="0.25">
      <c r="C2" s="172" t="s">
        <v>90</v>
      </c>
      <c r="D2" s="172"/>
      <c r="E2" s="172"/>
      <c r="F2" s="172"/>
      <c r="G2" s="172"/>
      <c r="H2" s="172" t="s">
        <v>91</v>
      </c>
      <c r="I2" s="172"/>
      <c r="J2" s="172"/>
      <c r="K2" s="172"/>
      <c r="L2" s="172"/>
    </row>
    <row r="3" spans="2:12" ht="16" thickBot="1" x14ac:dyDescent="0.25"/>
    <row r="4" spans="2:12" ht="14.5" customHeight="1" x14ac:dyDescent="0.2">
      <c r="B4" s="2" t="s">
        <v>50</v>
      </c>
      <c r="C4" s="183" t="s">
        <v>92</v>
      </c>
      <c r="D4" s="184"/>
      <c r="E4" s="184"/>
      <c r="F4" s="184"/>
      <c r="G4" s="184"/>
      <c r="H4" s="220" t="s">
        <v>93</v>
      </c>
      <c r="I4" s="220"/>
      <c r="J4" s="220"/>
      <c r="K4" s="220"/>
      <c r="L4" s="221"/>
    </row>
    <row r="5" spans="2:12" ht="14.5" customHeight="1" x14ac:dyDescent="0.2">
      <c r="B5" s="3" t="s">
        <v>53</v>
      </c>
      <c r="C5" s="181" t="s">
        <v>94</v>
      </c>
      <c r="D5" s="177"/>
      <c r="E5" s="177"/>
      <c r="F5" s="177"/>
      <c r="G5" s="177"/>
      <c r="H5" s="193" t="s">
        <v>95</v>
      </c>
      <c r="I5" s="193"/>
      <c r="J5" s="193"/>
      <c r="K5" s="193"/>
      <c r="L5" s="194"/>
    </row>
    <row r="6" spans="2:12" x14ac:dyDescent="0.2">
      <c r="B6" s="4" t="s">
        <v>56</v>
      </c>
      <c r="C6" s="185" t="s">
        <v>171</v>
      </c>
      <c r="D6" s="179"/>
      <c r="E6" s="179"/>
      <c r="F6" s="179"/>
      <c r="G6" s="179"/>
      <c r="H6" s="196" t="s">
        <v>172</v>
      </c>
      <c r="I6" s="196"/>
      <c r="J6" s="196"/>
      <c r="K6" s="196"/>
      <c r="L6" s="197"/>
    </row>
    <row r="7" spans="2:12" ht="50" customHeight="1" x14ac:dyDescent="0.2">
      <c r="B7" s="3" t="s">
        <v>57</v>
      </c>
      <c r="C7" s="222" t="s">
        <v>359</v>
      </c>
      <c r="D7" s="223"/>
      <c r="E7" s="223"/>
      <c r="F7" s="223"/>
      <c r="G7" s="223"/>
      <c r="H7" s="223"/>
      <c r="I7" s="223"/>
      <c r="J7" s="223"/>
      <c r="K7" s="223"/>
      <c r="L7" s="224"/>
    </row>
    <row r="8" spans="2:12" ht="16" thickBot="1" x14ac:dyDescent="0.25">
      <c r="B8" s="5" t="s">
        <v>58</v>
      </c>
      <c r="C8" s="173" t="s">
        <v>89</v>
      </c>
      <c r="D8" s="174"/>
      <c r="E8" s="174"/>
      <c r="F8" s="174"/>
      <c r="G8" s="174"/>
      <c r="H8" s="199" t="s">
        <v>88</v>
      </c>
      <c r="I8" s="199"/>
      <c r="J8" s="199"/>
      <c r="K8" s="199"/>
      <c r="L8" s="200"/>
    </row>
    <row r="10" spans="2:12" ht="19" x14ac:dyDescent="0.25">
      <c r="B10" s="6" t="s">
        <v>61</v>
      </c>
    </row>
    <row r="12" spans="2:12" x14ac:dyDescent="0.2">
      <c r="B12" t="s">
        <v>306</v>
      </c>
    </row>
    <row r="13" spans="2:12" x14ac:dyDescent="0.2">
      <c r="B13" s="154" t="s">
        <v>313</v>
      </c>
      <c r="C13" t="s">
        <v>317</v>
      </c>
    </row>
    <row r="14" spans="2:12" x14ac:dyDescent="0.2">
      <c r="B14" s="154" t="s">
        <v>314</v>
      </c>
      <c r="C14" t="s">
        <v>316</v>
      </c>
    </row>
    <row r="15" spans="2:12" x14ac:dyDescent="0.2">
      <c r="B15" s="154" t="s">
        <v>315</v>
      </c>
      <c r="C15" t="s">
        <v>321</v>
      </c>
    </row>
    <row r="16" spans="2:12" x14ac:dyDescent="0.2">
      <c r="B16" s="154"/>
    </row>
    <row r="17" spans="2:12" ht="16" thickBot="1" x14ac:dyDescent="0.25"/>
    <row r="18" spans="2:12" x14ac:dyDescent="0.2">
      <c r="B18" s="41" t="s">
        <v>162</v>
      </c>
      <c r="C18" s="42" t="s">
        <v>163</v>
      </c>
      <c r="D18" s="42" t="s">
        <v>161</v>
      </c>
      <c r="E18" s="43" t="s">
        <v>160</v>
      </c>
      <c r="F18" s="44" t="s">
        <v>18</v>
      </c>
      <c r="G18" s="45"/>
      <c r="H18" s="45"/>
      <c r="I18" s="46" t="s">
        <v>19</v>
      </c>
    </row>
    <row r="19" spans="2:12" x14ac:dyDescent="0.2">
      <c r="B19" s="47">
        <v>1</v>
      </c>
      <c r="C19" s="48">
        <v>1</v>
      </c>
      <c r="D19" s="48">
        <v>18</v>
      </c>
      <c r="E19" s="49"/>
      <c r="F19" s="146" t="s">
        <v>318</v>
      </c>
      <c r="G19" s="50"/>
      <c r="H19" s="50"/>
      <c r="I19" s="51">
        <f>COUNTIF(D19:D23,"&lt;20")</f>
        <v>3</v>
      </c>
    </row>
    <row r="20" spans="2:12" x14ac:dyDescent="0.2">
      <c r="B20" s="52">
        <v>1</v>
      </c>
      <c r="C20" s="53">
        <v>2</v>
      </c>
      <c r="D20" s="53">
        <v>24</v>
      </c>
      <c r="F20" s="145" t="s">
        <v>319</v>
      </c>
      <c r="G20" s="55"/>
      <c r="H20" s="55"/>
      <c r="I20" s="51">
        <f>SUMIF(D19:D23,"&lt;20")</f>
        <v>49</v>
      </c>
    </row>
    <row r="21" spans="2:12" x14ac:dyDescent="0.2">
      <c r="B21" s="52">
        <v>2</v>
      </c>
      <c r="C21" s="53">
        <v>1</v>
      </c>
      <c r="D21" s="53">
        <v>15</v>
      </c>
      <c r="F21" s="145" t="s">
        <v>320</v>
      </c>
      <c r="G21" s="55"/>
      <c r="H21" s="55"/>
      <c r="I21" s="144">
        <f>SUMIF(C19:C23,"=2",D19:D23)</f>
        <v>44</v>
      </c>
    </row>
    <row r="22" spans="2:12" x14ac:dyDescent="0.2">
      <c r="B22" s="52">
        <v>2</v>
      </c>
      <c r="C22" s="53">
        <v>2</v>
      </c>
      <c r="D22" s="53">
        <v>20</v>
      </c>
      <c r="F22" s="54"/>
      <c r="G22" s="55"/>
      <c r="H22" s="55"/>
      <c r="I22" s="51"/>
    </row>
    <row r="23" spans="2:12" ht="16" thickBot="1" x14ac:dyDescent="0.25">
      <c r="B23" s="56">
        <v>3</v>
      </c>
      <c r="C23" s="57">
        <v>1</v>
      </c>
      <c r="D23" s="57">
        <v>16</v>
      </c>
      <c r="E23" s="58"/>
      <c r="F23" s="59"/>
      <c r="G23" s="60"/>
      <c r="H23" s="60"/>
      <c r="I23" s="61"/>
    </row>
    <row r="24" spans="2:12" ht="16" thickBot="1" x14ac:dyDescent="0.25"/>
    <row r="25" spans="2:12" ht="16" thickBot="1" x14ac:dyDescent="0.25">
      <c r="B25" s="191" t="s">
        <v>173</v>
      </c>
      <c r="C25" s="191"/>
      <c r="D25" s="191"/>
      <c r="E25" s="191"/>
      <c r="G25" s="62"/>
      <c r="H25" s="134">
        <f>COUNTIF(D19:D23,"&lt;17")</f>
        <v>2</v>
      </c>
    </row>
    <row r="28" spans="2:12" ht="21" x14ac:dyDescent="0.25">
      <c r="C28" s="172" t="s">
        <v>348</v>
      </c>
      <c r="D28" s="172"/>
      <c r="E28" s="172"/>
      <c r="F28" s="172"/>
      <c r="G28" s="172"/>
      <c r="H28" s="172" t="s">
        <v>349</v>
      </c>
      <c r="I28" s="172"/>
      <c r="J28" s="172"/>
      <c r="K28" s="172"/>
      <c r="L28" s="172"/>
    </row>
    <row r="29" spans="2:12" ht="16" thickBot="1" x14ac:dyDescent="0.25"/>
    <row r="30" spans="2:12" ht="15" customHeight="1" x14ac:dyDescent="0.2">
      <c r="B30" s="2" t="s">
        <v>50</v>
      </c>
      <c r="C30" s="212" t="s">
        <v>350</v>
      </c>
      <c r="D30" s="213"/>
      <c r="E30" s="213"/>
      <c r="F30" s="213"/>
      <c r="G30" s="213"/>
      <c r="H30" s="214" t="s">
        <v>351</v>
      </c>
      <c r="I30" s="214"/>
      <c r="J30" s="214"/>
      <c r="K30" s="214"/>
      <c r="L30" s="215"/>
    </row>
    <row r="31" spans="2:12" ht="15" customHeight="1" x14ac:dyDescent="0.2">
      <c r="B31" s="3" t="s">
        <v>53</v>
      </c>
      <c r="C31" s="216" t="s">
        <v>352</v>
      </c>
      <c r="D31" s="217"/>
      <c r="E31" s="217"/>
      <c r="F31" s="217"/>
      <c r="G31" s="217"/>
      <c r="H31" s="218" t="s">
        <v>353</v>
      </c>
      <c r="I31" s="218"/>
      <c r="J31" s="218"/>
      <c r="K31" s="218"/>
      <c r="L31" s="219"/>
    </row>
    <row r="32" spans="2:12" x14ac:dyDescent="0.2">
      <c r="B32" s="4" t="s">
        <v>56</v>
      </c>
      <c r="C32" s="201" t="s">
        <v>354</v>
      </c>
      <c r="D32" s="202"/>
      <c r="E32" s="202"/>
      <c r="F32" s="202"/>
      <c r="G32" s="202"/>
      <c r="H32" s="203" t="s">
        <v>355</v>
      </c>
      <c r="I32" s="203"/>
      <c r="J32" s="203"/>
      <c r="K32" s="203"/>
      <c r="L32" s="204"/>
    </row>
    <row r="33" spans="2:12" ht="80" customHeight="1" x14ac:dyDescent="0.2">
      <c r="B33" s="3" t="s">
        <v>57</v>
      </c>
      <c r="C33" s="205" t="s">
        <v>356</v>
      </c>
      <c r="D33" s="206"/>
      <c r="E33" s="206"/>
      <c r="F33" s="206"/>
      <c r="G33" s="206"/>
      <c r="H33" s="206"/>
      <c r="I33" s="206"/>
      <c r="J33" s="206"/>
      <c r="K33" s="206"/>
      <c r="L33" s="207"/>
    </row>
    <row r="34" spans="2:12" ht="16" thickBot="1" x14ac:dyDescent="0.25">
      <c r="B34" s="5" t="s">
        <v>58</v>
      </c>
      <c r="C34" s="208" t="s">
        <v>89</v>
      </c>
      <c r="D34" s="209"/>
      <c r="E34" s="209"/>
      <c r="F34" s="209"/>
      <c r="G34" s="209"/>
      <c r="H34" s="210" t="s">
        <v>88</v>
      </c>
      <c r="I34" s="210"/>
      <c r="J34" s="210"/>
      <c r="K34" s="210"/>
      <c r="L34" s="211"/>
    </row>
    <row r="35" spans="2:12" x14ac:dyDescent="0.2">
      <c r="B35" s="160"/>
      <c r="C35" s="161"/>
      <c r="D35" s="161"/>
      <c r="E35" s="161"/>
      <c r="F35" s="161"/>
      <c r="G35" s="161"/>
      <c r="H35" s="162"/>
      <c r="I35" s="162"/>
      <c r="J35" s="162"/>
      <c r="K35" s="162"/>
      <c r="L35" s="162"/>
    </row>
    <row r="36" spans="2:12" x14ac:dyDescent="0.2">
      <c r="B36" t="s">
        <v>306</v>
      </c>
      <c r="D36" s="161"/>
      <c r="E36" s="161"/>
      <c r="F36" s="161"/>
      <c r="G36" s="161"/>
      <c r="H36" s="162"/>
      <c r="I36" s="162"/>
      <c r="J36" s="162"/>
      <c r="K36" s="162"/>
      <c r="L36" s="162"/>
    </row>
    <row r="37" spans="2:12" x14ac:dyDescent="0.2">
      <c r="B37" s="154" t="s">
        <v>313</v>
      </c>
      <c r="C37" t="s">
        <v>360</v>
      </c>
      <c r="D37" s="161"/>
      <c r="E37" s="161"/>
      <c r="F37" s="161"/>
      <c r="G37" s="161"/>
      <c r="H37" s="162"/>
      <c r="I37" s="162"/>
      <c r="J37" s="162"/>
      <c r="K37" s="162"/>
      <c r="L37" s="162"/>
    </row>
    <row r="38" spans="2:12" x14ac:dyDescent="0.2">
      <c r="B38" s="154" t="s">
        <v>314</v>
      </c>
      <c r="C38" t="s">
        <v>358</v>
      </c>
      <c r="D38" s="161"/>
      <c r="E38" s="161"/>
      <c r="F38" s="161"/>
      <c r="G38" s="161"/>
      <c r="H38" s="162"/>
      <c r="I38" s="162"/>
      <c r="J38" s="162"/>
      <c r="K38" s="162"/>
      <c r="L38" s="162"/>
    </row>
    <row r="39" spans="2:12" x14ac:dyDescent="0.2">
      <c r="B39" s="154" t="s">
        <v>315</v>
      </c>
      <c r="C39" t="s">
        <v>361</v>
      </c>
    </row>
    <row r="40" spans="2:12" ht="16" thickBot="1" x14ac:dyDescent="0.25">
      <c r="B40" s="154"/>
    </row>
    <row r="41" spans="2:12" x14ac:dyDescent="0.2">
      <c r="B41" s="41" t="s">
        <v>162</v>
      </c>
      <c r="C41" s="42" t="s">
        <v>163</v>
      </c>
      <c r="D41" s="42" t="s">
        <v>161</v>
      </c>
      <c r="E41" s="43" t="s">
        <v>160</v>
      </c>
      <c r="F41" s="44" t="s">
        <v>18</v>
      </c>
      <c r="G41" s="45"/>
      <c r="H41" s="45"/>
      <c r="I41" s="45"/>
      <c r="J41" s="46" t="s">
        <v>19</v>
      </c>
    </row>
    <row r="42" spans="2:12" x14ac:dyDescent="0.2">
      <c r="B42" s="47">
        <v>1</v>
      </c>
      <c r="C42" s="48">
        <v>1</v>
      </c>
      <c r="D42" s="48">
        <v>18</v>
      </c>
      <c r="E42" s="49"/>
      <c r="F42" s="152" t="s">
        <v>362</v>
      </c>
      <c r="G42" s="153"/>
      <c r="H42" s="153"/>
      <c r="I42" s="153"/>
      <c r="J42" s="51">
        <v>2</v>
      </c>
    </row>
    <row r="43" spans="2:12" x14ac:dyDescent="0.2">
      <c r="B43" s="52">
        <v>1</v>
      </c>
      <c r="C43" s="53">
        <v>2</v>
      </c>
      <c r="D43" s="53">
        <v>24</v>
      </c>
      <c r="E43" s="158"/>
      <c r="F43" s="150" t="s">
        <v>363</v>
      </c>
      <c r="G43" s="151"/>
      <c r="H43" s="151"/>
      <c r="I43" s="151"/>
      <c r="J43" s="51">
        <v>31</v>
      </c>
    </row>
    <row r="44" spans="2:12" x14ac:dyDescent="0.2">
      <c r="B44" s="52">
        <v>2</v>
      </c>
      <c r="C44" s="53">
        <v>1</v>
      </c>
      <c r="D44" s="53">
        <v>15</v>
      </c>
      <c r="E44" s="158"/>
      <c r="F44" s="150" t="s">
        <v>364</v>
      </c>
      <c r="G44" s="151"/>
      <c r="H44" s="151"/>
      <c r="I44" s="151"/>
      <c r="J44" s="51">
        <v>24</v>
      </c>
    </row>
    <row r="45" spans="2:12" x14ac:dyDescent="0.2">
      <c r="B45" s="52">
        <v>2</v>
      </c>
      <c r="C45" s="53">
        <v>2</v>
      </c>
      <c r="D45" s="53">
        <v>20</v>
      </c>
      <c r="E45" s="154"/>
      <c r="F45" s="150"/>
      <c r="G45" s="151"/>
      <c r="H45" s="151"/>
      <c r="I45" s="151"/>
      <c r="J45" s="51"/>
    </row>
    <row r="46" spans="2:12" ht="16" thickBot="1" x14ac:dyDescent="0.25">
      <c r="B46" s="56">
        <v>3</v>
      </c>
      <c r="C46" s="57">
        <v>1</v>
      </c>
      <c r="D46" s="57">
        <v>16</v>
      </c>
      <c r="E46" s="159"/>
      <c r="F46" s="59"/>
      <c r="G46" s="60"/>
      <c r="H46" s="60"/>
      <c r="I46" s="60"/>
      <c r="J46" s="61"/>
    </row>
    <row r="47" spans="2:12" ht="16" thickBot="1" x14ac:dyDescent="0.25"/>
    <row r="48" spans="2:12" ht="30.5" customHeight="1" thickBot="1" x14ac:dyDescent="0.25">
      <c r="B48" s="191" t="s">
        <v>357</v>
      </c>
      <c r="C48" s="191"/>
      <c r="D48" s="191"/>
      <c r="E48" s="191"/>
      <c r="G48" s="62"/>
      <c r="H48" s="134">
        <f>COUNTIFS(B42:B46,"&lt;&gt;3",D42:D46,"&gt;=20")</f>
        <v>2</v>
      </c>
    </row>
  </sheetData>
  <mergeCells count="24">
    <mergeCell ref="C8:G8"/>
    <mergeCell ref="B25:E25"/>
    <mergeCell ref="H8:L8"/>
    <mergeCell ref="H2:L2"/>
    <mergeCell ref="H4:L4"/>
    <mergeCell ref="H5:L5"/>
    <mergeCell ref="H6:L6"/>
    <mergeCell ref="C7:L7"/>
    <mergeCell ref="C2:G2"/>
    <mergeCell ref="C4:G4"/>
    <mergeCell ref="C5:G5"/>
    <mergeCell ref="C6:G6"/>
    <mergeCell ref="C28:G28"/>
    <mergeCell ref="H28:L28"/>
    <mergeCell ref="C30:G30"/>
    <mergeCell ref="H30:L30"/>
    <mergeCell ref="C31:G31"/>
    <mergeCell ref="H31:L31"/>
    <mergeCell ref="B48:E48"/>
    <mergeCell ref="C32:G32"/>
    <mergeCell ref="H32:L32"/>
    <mergeCell ref="C33:L33"/>
    <mergeCell ref="C34:G34"/>
    <mergeCell ref="H34:L34"/>
  </mergeCells>
  <conditionalFormatting sqref="G25">
    <cfRule type="cellIs" dxfId="86" priority="7" operator="notEqual">
      <formula>2</formula>
    </cfRule>
    <cfRule type="cellIs" dxfId="85" priority="8" operator="equal">
      <formula>2</formula>
    </cfRule>
  </conditionalFormatting>
  <conditionalFormatting sqref="G48">
    <cfRule type="cellIs" dxfId="84" priority="1" operator="notEqual">
      <formula>2</formula>
    </cfRule>
    <cfRule type="cellIs" dxfId="83" priority="2" operator="equal">
      <formula>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048D-3EC5-4E15-8FBE-DC1AD131475B}">
  <dimension ref="A2:K35"/>
  <sheetViews>
    <sheetView topLeftCell="A22" zoomScale="150" workbookViewId="0">
      <selection activeCell="I28" sqref="I28"/>
    </sheetView>
  </sheetViews>
  <sheetFormatPr baseColWidth="10" defaultColWidth="8.83203125" defaultRowHeight="15" x14ac:dyDescent="0.2"/>
  <cols>
    <col min="1" max="1" width="3.5" customWidth="1"/>
    <col min="2" max="2" width="3" customWidth="1"/>
    <col min="3" max="3" width="16.1640625" bestFit="1" customWidth="1"/>
    <col min="4" max="6" width="14.83203125" customWidth="1"/>
    <col min="8" max="8" width="25.6640625" customWidth="1"/>
    <col min="9" max="9" width="43.83203125" customWidth="1"/>
    <col min="10" max="10" width="9.5" customWidth="1"/>
    <col min="11" max="11" width="22.1640625" customWidth="1"/>
  </cols>
  <sheetData>
    <row r="2" spans="1:11" ht="21" x14ac:dyDescent="0.25">
      <c r="D2" s="172" t="s">
        <v>48</v>
      </c>
      <c r="E2" s="172"/>
      <c r="F2" s="172"/>
      <c r="G2" s="172"/>
      <c r="H2" s="172"/>
      <c r="I2" s="172" t="s">
        <v>49</v>
      </c>
      <c r="J2" s="172"/>
      <c r="K2" s="172"/>
    </row>
    <row r="3" spans="1:11" ht="16" thickBot="1" x14ac:dyDescent="0.25"/>
    <row r="4" spans="1:11" x14ac:dyDescent="0.2">
      <c r="C4" s="2" t="s">
        <v>50</v>
      </c>
      <c r="D4" s="248" t="s">
        <v>51</v>
      </c>
      <c r="E4" s="249"/>
      <c r="F4" s="249"/>
      <c r="G4" s="249"/>
      <c r="H4" s="250"/>
      <c r="I4" s="251" t="s">
        <v>52</v>
      </c>
      <c r="J4" s="252"/>
      <c r="K4" s="253"/>
    </row>
    <row r="5" spans="1:11" x14ac:dyDescent="0.2">
      <c r="C5" s="3" t="s">
        <v>53</v>
      </c>
      <c r="D5" s="236" t="s">
        <v>54</v>
      </c>
      <c r="E5" s="237"/>
      <c r="F5" s="237"/>
      <c r="G5" s="237"/>
      <c r="H5" s="238"/>
      <c r="I5" s="239" t="s">
        <v>55</v>
      </c>
      <c r="J5" s="240"/>
      <c r="K5" s="241"/>
    </row>
    <row r="6" spans="1:11" x14ac:dyDescent="0.2">
      <c r="C6" s="4" t="s">
        <v>56</v>
      </c>
      <c r="D6" s="230" t="s">
        <v>177</v>
      </c>
      <c r="E6" s="231"/>
      <c r="F6" s="231"/>
      <c r="G6" s="231"/>
      <c r="H6" s="232"/>
      <c r="I6" s="233" t="s">
        <v>178</v>
      </c>
      <c r="J6" s="234"/>
      <c r="K6" s="235"/>
    </row>
    <row r="7" spans="1:11" ht="59" customHeight="1" x14ac:dyDescent="0.2">
      <c r="C7" s="3" t="s">
        <v>57</v>
      </c>
      <c r="D7" s="236" t="s">
        <v>273</v>
      </c>
      <c r="E7" s="237"/>
      <c r="F7" s="237"/>
      <c r="G7" s="237"/>
      <c r="H7" s="238"/>
      <c r="I7" s="239" t="s">
        <v>274</v>
      </c>
      <c r="J7" s="240"/>
      <c r="K7" s="241"/>
    </row>
    <row r="8" spans="1:11" ht="16" thickBot="1" x14ac:dyDescent="0.25">
      <c r="C8" s="5" t="s">
        <v>58</v>
      </c>
      <c r="D8" s="242" t="s">
        <v>59</v>
      </c>
      <c r="E8" s="243"/>
      <c r="F8" s="243"/>
      <c r="G8" s="243"/>
      <c r="H8" s="244"/>
      <c r="I8" s="245" t="s">
        <v>60</v>
      </c>
      <c r="J8" s="246"/>
      <c r="K8" s="247"/>
    </row>
    <row r="10" spans="1:11" ht="19" x14ac:dyDescent="0.25">
      <c r="C10" s="6" t="s">
        <v>61</v>
      </c>
    </row>
    <row r="12" spans="1:11" x14ac:dyDescent="0.2">
      <c r="C12" t="s">
        <v>322</v>
      </c>
    </row>
    <row r="14" spans="1:11" x14ac:dyDescent="0.2">
      <c r="C14" s="7"/>
      <c r="D14" s="225" t="s">
        <v>62</v>
      </c>
      <c r="E14" s="225"/>
      <c r="F14" s="225"/>
    </row>
    <row r="15" spans="1:11" ht="16" thickBot="1" x14ac:dyDescent="0.25">
      <c r="D15" s="37">
        <v>1</v>
      </c>
      <c r="E15" s="37">
        <v>2</v>
      </c>
      <c r="F15" s="37">
        <v>3</v>
      </c>
    </row>
    <row r="16" spans="1:11" ht="16" thickBot="1" x14ac:dyDescent="0.25">
      <c r="A16" s="7"/>
      <c r="B16" s="7"/>
      <c r="C16" s="8"/>
      <c r="D16" s="226" t="s">
        <v>164</v>
      </c>
      <c r="E16" s="227"/>
      <c r="F16" s="228"/>
      <c r="G16" s="72"/>
      <c r="H16" s="72"/>
    </row>
    <row r="17" spans="1:10" ht="16" thickBot="1" x14ac:dyDescent="0.25">
      <c r="A17" s="7"/>
      <c r="B17" s="7"/>
      <c r="C17" s="12" t="s">
        <v>63</v>
      </c>
      <c r="D17" s="9" t="s">
        <v>64</v>
      </c>
      <c r="E17" s="10" t="s">
        <v>65</v>
      </c>
      <c r="F17" s="11" t="s">
        <v>66</v>
      </c>
    </row>
    <row r="18" spans="1:10" x14ac:dyDescent="0.2">
      <c r="A18" s="229" t="s">
        <v>67</v>
      </c>
      <c r="B18" s="7">
        <v>1</v>
      </c>
      <c r="C18" s="13" t="s">
        <v>68</v>
      </c>
      <c r="D18" s="73">
        <v>5</v>
      </c>
      <c r="E18" s="72">
        <v>3</v>
      </c>
      <c r="F18" s="74">
        <v>1</v>
      </c>
    </row>
    <row r="19" spans="1:10" x14ac:dyDescent="0.2">
      <c r="A19" s="229"/>
      <c r="B19" s="7">
        <v>2</v>
      </c>
      <c r="C19" s="13" t="s">
        <v>69</v>
      </c>
      <c r="D19" s="73">
        <v>23</v>
      </c>
      <c r="E19" s="72">
        <v>21</v>
      </c>
      <c r="F19" s="74">
        <v>13</v>
      </c>
    </row>
    <row r="20" spans="1:10" x14ac:dyDescent="0.2">
      <c r="A20" s="229"/>
      <c r="B20" s="7">
        <v>3</v>
      </c>
      <c r="C20" s="13" t="s">
        <v>70</v>
      </c>
      <c r="D20" s="73">
        <v>20</v>
      </c>
      <c r="E20" s="72">
        <v>15</v>
      </c>
      <c r="F20" s="74">
        <v>16</v>
      </c>
    </row>
    <row r="21" spans="1:10" ht="16" thickBot="1" x14ac:dyDescent="0.25">
      <c r="A21" s="229"/>
      <c r="B21" s="7">
        <v>4</v>
      </c>
      <c r="C21" s="14" t="s">
        <v>71</v>
      </c>
      <c r="D21" s="75">
        <v>14</v>
      </c>
      <c r="E21" s="76">
        <v>11</v>
      </c>
      <c r="F21" s="77">
        <v>18</v>
      </c>
    </row>
    <row r="22" spans="1:10" ht="16" thickBot="1" x14ac:dyDescent="0.25">
      <c r="A22" s="7"/>
      <c r="B22" s="7"/>
    </row>
    <row r="23" spans="1:10" ht="16" x14ac:dyDescent="0.2">
      <c r="A23" s="7"/>
      <c r="B23" s="7"/>
      <c r="C23" s="15" t="s">
        <v>168</v>
      </c>
      <c r="D23" s="78" t="s">
        <v>179</v>
      </c>
      <c r="E23" s="16"/>
      <c r="F23" s="17"/>
      <c r="H23" s="15" t="s">
        <v>169</v>
      </c>
      <c r="I23" s="78" t="s">
        <v>183</v>
      </c>
      <c r="J23" s="18"/>
    </row>
    <row r="24" spans="1:10" x14ac:dyDescent="0.2">
      <c r="C24" s="19" t="s">
        <v>18</v>
      </c>
      <c r="D24" s="79" t="s">
        <v>165</v>
      </c>
      <c r="E24" s="80"/>
      <c r="F24" s="20"/>
      <c r="H24" s="19" t="s">
        <v>18</v>
      </c>
      <c r="I24" s="79" t="s">
        <v>72</v>
      </c>
      <c r="J24" s="21"/>
    </row>
    <row r="25" spans="1:10" x14ac:dyDescent="0.2">
      <c r="C25" s="19" t="s">
        <v>19</v>
      </c>
      <c r="D25" s="81"/>
      <c r="F25" s="20"/>
      <c r="H25" s="19" t="s">
        <v>19</v>
      </c>
      <c r="I25" s="81"/>
      <c r="J25" s="21"/>
    </row>
    <row r="26" spans="1:10" x14ac:dyDescent="0.2">
      <c r="C26" s="87"/>
      <c r="D26" s="82"/>
      <c r="E26" s="38"/>
      <c r="F26" s="83"/>
      <c r="H26" s="87"/>
      <c r="I26" s="82"/>
      <c r="J26" s="22"/>
    </row>
    <row r="27" spans="1:10" x14ac:dyDescent="0.2">
      <c r="C27" s="19" t="s">
        <v>166</v>
      </c>
      <c r="D27" s="84" t="s">
        <v>180</v>
      </c>
      <c r="F27" s="20"/>
      <c r="H27" s="19" t="s">
        <v>166</v>
      </c>
      <c r="I27" s="84" t="s">
        <v>184</v>
      </c>
      <c r="J27" s="21"/>
    </row>
    <row r="28" spans="1:10" ht="16" thickBot="1" x14ac:dyDescent="0.25">
      <c r="C28" s="23" t="s">
        <v>73</v>
      </c>
      <c r="D28" s="85"/>
      <c r="E28" s="39">
        <f>INDEX(D18:F21, 4, 3)</f>
        <v>18</v>
      </c>
      <c r="F28" s="25"/>
      <c r="H28" s="23" t="s">
        <v>73</v>
      </c>
      <c r="I28" s="85"/>
      <c r="J28" s="40">
        <f>MATCH("Exam P", D17:F17, 0)</f>
        <v>1</v>
      </c>
    </row>
    <row r="29" spans="1:10" ht="16" thickBot="1" x14ac:dyDescent="0.25">
      <c r="D29" s="86"/>
    </row>
    <row r="30" spans="1:10" ht="16" x14ac:dyDescent="0.2">
      <c r="C30" s="15" t="s">
        <v>167</v>
      </c>
      <c r="D30" s="78" t="s">
        <v>181</v>
      </c>
      <c r="E30" s="16"/>
      <c r="F30" s="16"/>
      <c r="G30" s="16"/>
      <c r="H30" s="17"/>
    </row>
    <row r="31" spans="1:10" x14ac:dyDescent="0.2">
      <c r="C31" s="19" t="s">
        <v>18</v>
      </c>
      <c r="D31" s="79" t="s">
        <v>74</v>
      </c>
      <c r="H31" s="20"/>
    </row>
    <row r="32" spans="1:10" x14ac:dyDescent="0.2">
      <c r="C32" s="19" t="s">
        <v>19</v>
      </c>
      <c r="D32" s="138"/>
      <c r="H32" s="20"/>
    </row>
    <row r="33" spans="3:8" x14ac:dyDescent="0.2">
      <c r="C33" s="87"/>
      <c r="D33" s="82"/>
      <c r="E33" s="38"/>
      <c r="F33" s="38"/>
      <c r="G33" s="38"/>
      <c r="H33" s="22"/>
    </row>
    <row r="34" spans="3:8" x14ac:dyDescent="0.2">
      <c r="C34" s="19" t="s">
        <v>166</v>
      </c>
      <c r="D34" s="84" t="s">
        <v>182</v>
      </c>
      <c r="H34" s="20"/>
    </row>
    <row r="35" spans="3:8" ht="16" thickBot="1" x14ac:dyDescent="0.25">
      <c r="C35" s="23" t="s">
        <v>73</v>
      </c>
      <c r="D35" s="137"/>
      <c r="E35" s="39">
        <f>INDEX(D18:F21, MATCH("Freshman", C18:C21, 0),  MATCH("Exam FM", D17:F17, 0))</f>
        <v>3</v>
      </c>
      <c r="F35" s="24"/>
      <c r="G35" s="24"/>
      <c r="H35" s="25"/>
    </row>
  </sheetData>
  <mergeCells count="15">
    <mergeCell ref="D2:H2"/>
    <mergeCell ref="I2:K2"/>
    <mergeCell ref="D4:H4"/>
    <mergeCell ref="I4:K4"/>
    <mergeCell ref="D5:H5"/>
    <mergeCell ref="I5:K5"/>
    <mergeCell ref="D14:F14"/>
    <mergeCell ref="D16:F16"/>
    <mergeCell ref="A18:A21"/>
    <mergeCell ref="D6:H6"/>
    <mergeCell ref="I6:K6"/>
    <mergeCell ref="D7:H7"/>
    <mergeCell ref="I7:K7"/>
    <mergeCell ref="D8:H8"/>
    <mergeCell ref="I8:K8"/>
  </mergeCells>
  <conditionalFormatting sqref="D32">
    <cfRule type="cellIs" dxfId="82" priority="1" operator="notEqual">
      <formula>23</formula>
    </cfRule>
    <cfRule type="cellIs" dxfId="81" priority="13" operator="equal">
      <formula>23</formula>
    </cfRule>
  </conditionalFormatting>
  <conditionalFormatting sqref="D35">
    <cfRule type="cellIs" dxfId="80" priority="10" operator="notEqual">
      <formula>3</formula>
    </cfRule>
    <cfRule type="cellIs" dxfId="79" priority="11" operator="equal">
      <formula>3</formula>
    </cfRule>
  </conditionalFormatting>
  <conditionalFormatting sqref="D28">
    <cfRule type="cellIs" dxfId="78" priority="8" operator="notEqual">
      <formula>18</formula>
    </cfRule>
    <cfRule type="cellIs" dxfId="77" priority="9" operator="equal">
      <formula>18</formula>
    </cfRule>
  </conditionalFormatting>
  <conditionalFormatting sqref="I28">
    <cfRule type="cellIs" dxfId="76" priority="6" operator="notEqual">
      <formula>1</formula>
    </cfRule>
    <cfRule type="cellIs" dxfId="75" priority="7" operator="equal">
      <formula>1</formula>
    </cfRule>
  </conditionalFormatting>
  <conditionalFormatting sqref="D25">
    <cfRule type="cellIs" dxfId="74" priority="4" operator="notEqual">
      <formula>15</formula>
    </cfRule>
    <cfRule type="cellIs" dxfId="73" priority="5" operator="equal">
      <formula>15</formula>
    </cfRule>
  </conditionalFormatting>
  <conditionalFormatting sqref="I25">
    <cfRule type="cellIs" dxfId="72" priority="2" operator="notEqual">
      <formula>2</formula>
    </cfRule>
    <cfRule type="cellIs" dxfId="71" priority="3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381D-ECCE-4B56-8701-0D23D2B2398B}">
  <dimension ref="B2:L58"/>
  <sheetViews>
    <sheetView topLeftCell="A39" zoomScale="150" zoomScaleNormal="100" workbookViewId="0">
      <selection activeCell="D60" sqref="D60"/>
    </sheetView>
  </sheetViews>
  <sheetFormatPr baseColWidth="10" defaultColWidth="8.83203125" defaultRowHeight="15" x14ac:dyDescent="0.2"/>
  <cols>
    <col min="2" max="2" width="16.83203125" customWidth="1"/>
    <col min="3" max="3" width="17.6640625" customWidth="1"/>
    <col min="4" max="4" width="18.1640625" customWidth="1"/>
    <col min="5" max="5" width="18" customWidth="1"/>
    <col min="6" max="6" width="12" bestFit="1" customWidth="1"/>
    <col min="7" max="7" width="6.5" bestFit="1" customWidth="1"/>
    <col min="8" max="8" width="7.33203125" bestFit="1" customWidth="1"/>
    <col min="9" max="9" width="6.5" bestFit="1" customWidth="1"/>
    <col min="12" max="12" width="21.33203125" customWidth="1"/>
  </cols>
  <sheetData>
    <row r="2" spans="2:12" ht="21.5" customHeight="1" x14ac:dyDescent="0.2">
      <c r="B2" s="260" t="s">
        <v>185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2:12" ht="16" thickBot="1" x14ac:dyDescent="0.25"/>
    <row r="4" spans="2:12" x14ac:dyDescent="0.2">
      <c r="B4" s="2" t="s">
        <v>50</v>
      </c>
      <c r="C4" s="186" t="s">
        <v>186</v>
      </c>
      <c r="D4" s="187"/>
      <c r="E4" s="187"/>
      <c r="F4" s="187"/>
      <c r="G4" s="187"/>
      <c r="H4" s="187"/>
      <c r="I4" s="187"/>
      <c r="J4" s="187"/>
      <c r="K4" s="187"/>
      <c r="L4" s="188"/>
    </row>
    <row r="5" spans="2:12" ht="30" customHeight="1" x14ac:dyDescent="0.2">
      <c r="B5" s="3" t="s">
        <v>53</v>
      </c>
      <c r="C5" s="192" t="s">
        <v>187</v>
      </c>
      <c r="D5" s="193"/>
      <c r="E5" s="193"/>
      <c r="F5" s="193"/>
      <c r="G5" s="193"/>
      <c r="H5" s="193"/>
      <c r="I5" s="193"/>
      <c r="J5" s="193"/>
      <c r="K5" s="193"/>
      <c r="L5" s="194"/>
    </row>
    <row r="6" spans="2:12" x14ac:dyDescent="0.2">
      <c r="B6" s="4" t="s">
        <v>56</v>
      </c>
      <c r="C6" s="195" t="s">
        <v>269</v>
      </c>
      <c r="D6" s="196"/>
      <c r="E6" s="196"/>
      <c r="F6" s="196"/>
      <c r="G6" s="196"/>
      <c r="H6" s="196"/>
      <c r="I6" s="196"/>
      <c r="J6" s="196"/>
      <c r="K6" s="196"/>
      <c r="L6" s="197"/>
    </row>
    <row r="7" spans="2:12" ht="93" customHeight="1" x14ac:dyDescent="0.2">
      <c r="B7" s="3" t="s">
        <v>57</v>
      </c>
      <c r="C7" s="261" t="s">
        <v>275</v>
      </c>
      <c r="D7" s="193"/>
      <c r="E7" s="193"/>
      <c r="F7" s="193"/>
      <c r="G7" s="193"/>
      <c r="H7" s="193"/>
      <c r="I7" s="193"/>
      <c r="J7" s="193"/>
      <c r="K7" s="193"/>
      <c r="L7" s="194"/>
    </row>
    <row r="8" spans="2:12" ht="16" thickBot="1" x14ac:dyDescent="0.25">
      <c r="B8" s="5" t="s">
        <v>58</v>
      </c>
      <c r="C8" s="198" t="s">
        <v>188</v>
      </c>
      <c r="D8" s="199"/>
      <c r="E8" s="199"/>
      <c r="F8" s="199"/>
      <c r="G8" s="199"/>
      <c r="H8" s="199"/>
      <c r="I8" s="199"/>
      <c r="J8" s="199"/>
      <c r="K8" s="199"/>
      <c r="L8" s="200"/>
    </row>
    <row r="9" spans="2:12" x14ac:dyDescent="0.2">
      <c r="B9" s="8" t="s">
        <v>189</v>
      </c>
      <c r="C9" t="s">
        <v>190</v>
      </c>
    </row>
    <row r="10" spans="2:12" x14ac:dyDescent="0.2">
      <c r="B10" s="8"/>
    </row>
    <row r="11" spans="2:12" x14ac:dyDescent="0.2">
      <c r="B11" s="155" t="s">
        <v>330</v>
      </c>
      <c r="C11" s="254" t="s">
        <v>185</v>
      </c>
      <c r="D11" s="255"/>
      <c r="E11" s="254" t="s">
        <v>331</v>
      </c>
      <c r="F11" s="255"/>
    </row>
    <row r="12" spans="2:12" x14ac:dyDescent="0.2">
      <c r="B12" s="156" t="s">
        <v>332</v>
      </c>
      <c r="C12" s="259" t="s">
        <v>333</v>
      </c>
      <c r="D12" s="259"/>
      <c r="E12" s="256" t="s">
        <v>334</v>
      </c>
      <c r="F12" s="256"/>
    </row>
    <row r="13" spans="2:12" x14ac:dyDescent="0.2">
      <c r="B13" s="155" t="s">
        <v>335</v>
      </c>
      <c r="C13" s="257" t="s">
        <v>336</v>
      </c>
      <c r="D13" s="257"/>
      <c r="E13" s="257" t="s">
        <v>337</v>
      </c>
      <c r="F13" s="257"/>
    </row>
    <row r="14" spans="2:12" x14ac:dyDescent="0.2">
      <c r="B14" s="156" t="s">
        <v>338</v>
      </c>
      <c r="C14" s="256" t="s">
        <v>339</v>
      </c>
      <c r="D14" s="256"/>
      <c r="E14" s="256" t="s">
        <v>340</v>
      </c>
      <c r="F14" s="256"/>
    </row>
    <row r="15" spans="2:12" x14ac:dyDescent="0.2">
      <c r="B15" s="157" t="s">
        <v>341</v>
      </c>
      <c r="C15" s="258" t="s">
        <v>342</v>
      </c>
      <c r="D15" s="258"/>
      <c r="E15" s="258" t="s">
        <v>343</v>
      </c>
      <c r="F15" s="258"/>
    </row>
    <row r="16" spans="2:12" x14ac:dyDescent="0.2">
      <c r="B16" s="156" t="s">
        <v>344</v>
      </c>
      <c r="C16" s="256" t="s">
        <v>345</v>
      </c>
      <c r="D16" s="256"/>
      <c r="E16" s="256" t="s">
        <v>346</v>
      </c>
      <c r="F16" s="256"/>
    </row>
    <row r="18" spans="2:9" ht="19" x14ac:dyDescent="0.25">
      <c r="B18" s="6" t="s">
        <v>61</v>
      </c>
    </row>
    <row r="19" spans="2:9" x14ac:dyDescent="0.2">
      <c r="B19" t="s">
        <v>232</v>
      </c>
    </row>
    <row r="21" spans="2:9" x14ac:dyDescent="0.2">
      <c r="B21" t="s">
        <v>211</v>
      </c>
      <c r="C21" t="s">
        <v>212</v>
      </c>
      <c r="D21" t="s">
        <v>213</v>
      </c>
      <c r="E21" t="s">
        <v>215</v>
      </c>
      <c r="F21" t="s">
        <v>214</v>
      </c>
      <c r="G21" t="s">
        <v>233</v>
      </c>
      <c r="H21" t="s">
        <v>234</v>
      </c>
      <c r="I21" t="s">
        <v>235</v>
      </c>
    </row>
    <row r="22" spans="2:9" x14ac:dyDescent="0.2">
      <c r="B22" t="s">
        <v>216</v>
      </c>
      <c r="C22">
        <v>805638875</v>
      </c>
      <c r="D22" t="s">
        <v>71</v>
      </c>
      <c r="E22" t="s">
        <v>227</v>
      </c>
      <c r="F22" t="s">
        <v>208</v>
      </c>
      <c r="G22">
        <v>3.5</v>
      </c>
      <c r="H22">
        <v>3.8</v>
      </c>
      <c r="I22">
        <v>3.8</v>
      </c>
    </row>
    <row r="23" spans="2:9" x14ac:dyDescent="0.2">
      <c r="B23" t="s">
        <v>217</v>
      </c>
      <c r="C23">
        <v>603467812</v>
      </c>
      <c r="D23" t="s">
        <v>70</v>
      </c>
      <c r="E23" t="s">
        <v>228</v>
      </c>
      <c r="F23" t="s">
        <v>206</v>
      </c>
      <c r="G23">
        <v>3.7</v>
      </c>
      <c r="H23">
        <v>3.4</v>
      </c>
      <c r="I23">
        <v>3.9</v>
      </c>
    </row>
    <row r="24" spans="2:9" x14ac:dyDescent="0.2">
      <c r="B24" t="s">
        <v>218</v>
      </c>
      <c r="C24">
        <v>387678124</v>
      </c>
      <c r="D24" t="s">
        <v>68</v>
      </c>
      <c r="E24" t="s">
        <v>228</v>
      </c>
      <c r="F24" t="s">
        <v>207</v>
      </c>
      <c r="G24">
        <v>4</v>
      </c>
      <c r="H24">
        <v>4</v>
      </c>
      <c r="I24">
        <v>4</v>
      </c>
    </row>
    <row r="25" spans="2:9" x14ac:dyDescent="0.2">
      <c r="B25" t="s">
        <v>219</v>
      </c>
      <c r="C25">
        <v>348187832</v>
      </c>
      <c r="D25" t="s">
        <v>71</v>
      </c>
      <c r="E25" t="s">
        <v>228</v>
      </c>
      <c r="F25" t="s">
        <v>207</v>
      </c>
      <c r="G25">
        <v>4</v>
      </c>
      <c r="H25">
        <v>4</v>
      </c>
      <c r="I25">
        <v>4</v>
      </c>
    </row>
    <row r="26" spans="2:9" x14ac:dyDescent="0.2">
      <c r="B26" t="s">
        <v>220</v>
      </c>
      <c r="C26">
        <v>182782981</v>
      </c>
      <c r="D26" t="s">
        <v>71</v>
      </c>
      <c r="E26" t="s">
        <v>229</v>
      </c>
      <c r="F26" t="s">
        <v>210</v>
      </c>
      <c r="G26">
        <v>2.5</v>
      </c>
      <c r="H26">
        <v>2.9</v>
      </c>
      <c r="I26">
        <v>2.7</v>
      </c>
    </row>
    <row r="27" spans="2:9" x14ac:dyDescent="0.2">
      <c r="B27" t="s">
        <v>221</v>
      </c>
      <c r="C27">
        <v>219843821</v>
      </c>
      <c r="D27" t="s">
        <v>69</v>
      </c>
      <c r="E27" t="s">
        <v>230</v>
      </c>
      <c r="F27" t="s">
        <v>206</v>
      </c>
      <c r="G27">
        <v>3.2</v>
      </c>
      <c r="H27">
        <v>3.6</v>
      </c>
      <c r="I27">
        <v>3.8</v>
      </c>
    </row>
    <row r="28" spans="2:9" x14ac:dyDescent="0.2">
      <c r="B28" t="s">
        <v>222</v>
      </c>
      <c r="C28">
        <v>198329012</v>
      </c>
      <c r="D28" t="s">
        <v>68</v>
      </c>
      <c r="E28" t="s">
        <v>231</v>
      </c>
      <c r="F28" t="s">
        <v>210</v>
      </c>
      <c r="G28">
        <v>3.8</v>
      </c>
      <c r="H28">
        <v>3.5</v>
      </c>
      <c r="I28">
        <v>3.6</v>
      </c>
    </row>
    <row r="29" spans="2:9" x14ac:dyDescent="0.2">
      <c r="B29" t="s">
        <v>223</v>
      </c>
      <c r="C29">
        <v>349182309</v>
      </c>
      <c r="D29" t="s">
        <v>69</v>
      </c>
      <c r="E29" t="s">
        <v>228</v>
      </c>
      <c r="F29" t="s">
        <v>207</v>
      </c>
      <c r="G29">
        <v>3.6</v>
      </c>
      <c r="H29">
        <v>3.2</v>
      </c>
      <c r="I29">
        <v>3.7</v>
      </c>
    </row>
    <row r="30" spans="2:9" x14ac:dyDescent="0.2">
      <c r="B30" t="s">
        <v>224</v>
      </c>
      <c r="C30">
        <v>912380932</v>
      </c>
      <c r="D30" t="s">
        <v>69</v>
      </c>
      <c r="E30" t="s">
        <v>227</v>
      </c>
      <c r="F30" t="s">
        <v>206</v>
      </c>
      <c r="G30">
        <v>3.9</v>
      </c>
      <c r="H30">
        <v>3.6</v>
      </c>
      <c r="I30">
        <v>3.8</v>
      </c>
    </row>
    <row r="31" spans="2:9" x14ac:dyDescent="0.2">
      <c r="B31" t="s">
        <v>225</v>
      </c>
      <c r="C31">
        <v>123983120</v>
      </c>
      <c r="D31" t="s">
        <v>68</v>
      </c>
      <c r="E31" t="s">
        <v>229</v>
      </c>
      <c r="F31" t="s">
        <v>209</v>
      </c>
      <c r="G31">
        <v>3.8</v>
      </c>
      <c r="H31">
        <v>3.9</v>
      </c>
      <c r="I31">
        <v>3.6</v>
      </c>
    </row>
    <row r="32" spans="2:9" x14ac:dyDescent="0.2">
      <c r="B32" t="s">
        <v>226</v>
      </c>
      <c r="C32">
        <v>532984032</v>
      </c>
      <c r="D32" t="s">
        <v>71</v>
      </c>
      <c r="E32" t="s">
        <v>228</v>
      </c>
      <c r="F32" t="s">
        <v>209</v>
      </c>
      <c r="G32">
        <v>3.7</v>
      </c>
      <c r="H32">
        <v>3.8</v>
      </c>
      <c r="I32">
        <v>3.7</v>
      </c>
    </row>
    <row r="34" spans="2:6" x14ac:dyDescent="0.2">
      <c r="B34" t="s">
        <v>236</v>
      </c>
    </row>
    <row r="35" spans="2:6" x14ac:dyDescent="0.2">
      <c r="B35" t="s">
        <v>237</v>
      </c>
    </row>
    <row r="36" spans="2:6" x14ac:dyDescent="0.2">
      <c r="B36" t="s">
        <v>283</v>
      </c>
    </row>
    <row r="37" spans="2:6" x14ac:dyDescent="0.2">
      <c r="B37" t="s">
        <v>247</v>
      </c>
    </row>
    <row r="39" spans="2:6" x14ac:dyDescent="0.2">
      <c r="B39" t="s">
        <v>211</v>
      </c>
      <c r="C39" t="s">
        <v>160</v>
      </c>
      <c r="D39" t="s">
        <v>212</v>
      </c>
      <c r="E39" t="s">
        <v>323</v>
      </c>
      <c r="F39" t="s">
        <v>214</v>
      </c>
    </row>
    <row r="40" spans="2:6" x14ac:dyDescent="0.2">
      <c r="B40" t="s">
        <v>218</v>
      </c>
      <c r="D40">
        <f>_xlfn.XLOOKUP(B40,B22:B32,C22:C32, "Not Paid Member")</f>
        <v>387678124</v>
      </c>
      <c r="F40" t="str">
        <f>_xlfn.XLOOKUP(D40,C22:C32,F22:F32, "Not Paid Member")</f>
        <v>M</v>
      </c>
    </row>
    <row r="42" spans="2:6" x14ac:dyDescent="0.2">
      <c r="B42" t="s">
        <v>240</v>
      </c>
    </row>
    <row r="43" spans="2:6" ht="16" thickBot="1" x14ac:dyDescent="0.25">
      <c r="B43" t="s">
        <v>212</v>
      </c>
      <c r="C43" t="s">
        <v>211</v>
      </c>
    </row>
    <row r="44" spans="2:6" ht="16" thickBot="1" x14ac:dyDescent="0.25">
      <c r="B44">
        <v>182782981</v>
      </c>
      <c r="C44" s="139"/>
      <c r="D44" s="142" t="s">
        <v>284</v>
      </c>
    </row>
    <row r="46" spans="2:6" x14ac:dyDescent="0.2">
      <c r="B46" t="s">
        <v>239</v>
      </c>
    </row>
    <row r="47" spans="2:6" ht="16" thickBot="1" x14ac:dyDescent="0.25">
      <c r="B47" t="s">
        <v>212</v>
      </c>
      <c r="C47" t="s">
        <v>213</v>
      </c>
    </row>
    <row r="48" spans="2:6" ht="17" thickBot="1" x14ac:dyDescent="0.3">
      <c r="B48">
        <v>182782981</v>
      </c>
      <c r="C48" s="139"/>
      <c r="D48" s="148"/>
      <c r="E48" s="147"/>
    </row>
    <row r="50" spans="2:5" x14ac:dyDescent="0.2">
      <c r="B50" t="s">
        <v>238</v>
      </c>
    </row>
    <row r="51" spans="2:5" x14ac:dyDescent="0.2">
      <c r="B51" t="s">
        <v>270</v>
      </c>
    </row>
    <row r="52" spans="2:5" x14ac:dyDescent="0.2">
      <c r="B52" t="s">
        <v>211</v>
      </c>
      <c r="C52" t="s">
        <v>241</v>
      </c>
      <c r="D52" t="s">
        <v>242</v>
      </c>
      <c r="E52" s="149" t="s">
        <v>307</v>
      </c>
    </row>
    <row r="53" spans="2:5" x14ac:dyDescent="0.2">
      <c r="B53" t="s">
        <v>222</v>
      </c>
      <c r="C53" t="s">
        <v>234</v>
      </c>
      <c r="E53" s="148" t="s">
        <v>347</v>
      </c>
    </row>
    <row r="55" spans="2:5" ht="16" x14ac:dyDescent="0.2">
      <c r="B55" s="90" t="s">
        <v>243</v>
      </c>
    </row>
    <row r="56" spans="2:5" ht="16" thickBot="1" x14ac:dyDescent="0.25">
      <c r="B56" t="s">
        <v>244</v>
      </c>
    </row>
    <row r="57" spans="2:5" ht="16" thickBot="1" x14ac:dyDescent="0.25">
      <c r="B57" t="s">
        <v>245</v>
      </c>
      <c r="C57" s="139"/>
    </row>
    <row r="58" spans="2:5" ht="16" thickBot="1" x14ac:dyDescent="0.25">
      <c r="B58" t="s">
        <v>18</v>
      </c>
      <c r="C58" s="139"/>
    </row>
  </sheetData>
  <mergeCells count="18">
    <mergeCell ref="C8:L8"/>
    <mergeCell ref="B2:L2"/>
    <mergeCell ref="C4:L4"/>
    <mergeCell ref="C5:L5"/>
    <mergeCell ref="C6:L6"/>
    <mergeCell ref="C7:L7"/>
    <mergeCell ref="C11:D11"/>
    <mergeCell ref="E11:F11"/>
    <mergeCell ref="C16:D16"/>
    <mergeCell ref="E12:F12"/>
    <mergeCell ref="E13:F13"/>
    <mergeCell ref="E14:F14"/>
    <mergeCell ref="E15:F15"/>
    <mergeCell ref="E16:F16"/>
    <mergeCell ref="C12:D12"/>
    <mergeCell ref="C13:D13"/>
    <mergeCell ref="C14:D14"/>
    <mergeCell ref="C15:D15"/>
  </mergeCells>
  <conditionalFormatting sqref="C57">
    <cfRule type="expression" dxfId="70" priority="9">
      <formula>$C$57="Jack Black"</formula>
    </cfRule>
    <cfRule type="expression" dxfId="69" priority="10">
      <formula>$C$57&lt;&gt;"Jack Black"</formula>
    </cfRule>
  </conditionalFormatting>
  <conditionalFormatting sqref="C44">
    <cfRule type="expression" dxfId="68" priority="7">
      <formula>$C$44&lt;&gt;"Andre"</formula>
    </cfRule>
    <cfRule type="expression" dxfId="67" priority="8">
      <formula>$C$44="Andre"</formula>
    </cfRule>
  </conditionalFormatting>
  <conditionalFormatting sqref="C48">
    <cfRule type="expression" dxfId="66" priority="5">
      <formula>$C$48&lt;&gt;"Senior"</formula>
    </cfRule>
    <cfRule type="expression" dxfId="65" priority="6">
      <formula>$C$48="Senior"</formula>
    </cfRule>
  </conditionalFormatting>
  <conditionalFormatting sqref="C58">
    <cfRule type="expression" dxfId="64" priority="1">
      <formula>$C$58&lt;&gt;"Sophomore"</formula>
    </cfRule>
    <cfRule type="expression" dxfId="63" priority="2">
      <formula>$C$58="Sophomore"</formula>
    </cfRule>
  </conditionalFormatting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A56E-9053-47E1-A961-4418A91F9907}">
  <dimension ref="B2:I57"/>
  <sheetViews>
    <sheetView topLeftCell="A52" zoomScale="138" zoomScaleNormal="100" workbookViewId="0">
      <selection activeCell="J23" sqref="J23"/>
    </sheetView>
  </sheetViews>
  <sheetFormatPr baseColWidth="10" defaultColWidth="8.83203125" defaultRowHeight="15" x14ac:dyDescent="0.2"/>
  <cols>
    <col min="1" max="1" width="3.6640625" customWidth="1"/>
    <col min="2" max="2" width="7.5" bestFit="1" customWidth="1"/>
    <col min="3" max="3" width="10.1640625" bestFit="1" customWidth="1"/>
    <col min="4" max="4" width="11.6640625" bestFit="1" customWidth="1"/>
    <col min="5" max="5" width="10.1640625" bestFit="1" customWidth="1"/>
    <col min="6" max="6" width="3.83203125" bestFit="1" customWidth="1"/>
    <col min="7" max="7" width="9.1640625" bestFit="1" customWidth="1"/>
    <col min="8" max="8" width="10.1640625" bestFit="1" customWidth="1"/>
    <col min="9" max="9" width="10.5" bestFit="1" customWidth="1"/>
  </cols>
  <sheetData>
    <row r="2" spans="2:9" ht="30" customHeight="1" x14ac:dyDescent="0.2">
      <c r="B2" s="262" t="s">
        <v>203</v>
      </c>
      <c r="C2" s="262"/>
      <c r="D2" s="262"/>
      <c r="E2" s="262"/>
      <c r="F2" s="262"/>
      <c r="G2" s="262"/>
      <c r="H2" s="262"/>
      <c r="I2" s="262"/>
    </row>
    <row r="3" spans="2:9" x14ac:dyDescent="0.2">
      <c r="B3" s="89"/>
    </row>
    <row r="4" spans="2:9" x14ac:dyDescent="0.2">
      <c r="B4" t="s">
        <v>204</v>
      </c>
    </row>
    <row r="5" spans="2:9" x14ac:dyDescent="0.2">
      <c r="B5" t="s">
        <v>205</v>
      </c>
    </row>
    <row r="6" spans="2:9" x14ac:dyDescent="0.2">
      <c r="B6" s="89"/>
    </row>
    <row r="7" spans="2:9" x14ac:dyDescent="0.2">
      <c r="B7" s="89"/>
    </row>
    <row r="8" spans="2:9" ht="16" x14ac:dyDescent="0.2">
      <c r="B8" t="s">
        <v>191</v>
      </c>
      <c r="C8" t="s">
        <v>192</v>
      </c>
      <c r="D8" t="s">
        <v>193</v>
      </c>
      <c r="E8" t="s">
        <v>194</v>
      </c>
      <c r="F8" t="s">
        <v>195</v>
      </c>
      <c r="G8" s="27" t="s">
        <v>196</v>
      </c>
      <c r="H8" s="27" t="s">
        <v>197</v>
      </c>
      <c r="I8" s="88" t="s">
        <v>198</v>
      </c>
    </row>
    <row r="9" spans="2:9" x14ac:dyDescent="0.2">
      <c r="B9">
        <v>373817</v>
      </c>
      <c r="C9" s="28">
        <v>42004</v>
      </c>
      <c r="D9" s="28">
        <v>39476</v>
      </c>
      <c r="E9" s="28">
        <v>39486</v>
      </c>
      <c r="F9">
        <v>59</v>
      </c>
      <c r="G9" s="27">
        <v>1005.53</v>
      </c>
      <c r="H9" s="27">
        <v>0</v>
      </c>
      <c r="I9" s="26" t="s">
        <v>199</v>
      </c>
    </row>
    <row r="10" spans="2:9" x14ac:dyDescent="0.2">
      <c r="B10">
        <v>700617</v>
      </c>
      <c r="C10" s="28">
        <v>42004</v>
      </c>
      <c r="D10" s="28">
        <v>40885</v>
      </c>
      <c r="E10" s="28">
        <v>40897</v>
      </c>
      <c r="F10">
        <v>54</v>
      </c>
      <c r="G10" s="27">
        <v>2014.64</v>
      </c>
      <c r="H10" s="27">
        <v>0</v>
      </c>
      <c r="I10" s="26" t="s">
        <v>200</v>
      </c>
    </row>
    <row r="11" spans="2:9" x14ac:dyDescent="0.2">
      <c r="B11">
        <v>349162</v>
      </c>
      <c r="C11" s="28">
        <v>42004</v>
      </c>
      <c r="D11" s="28">
        <v>39538</v>
      </c>
      <c r="E11" s="28">
        <v>39547</v>
      </c>
      <c r="F11">
        <v>49</v>
      </c>
      <c r="G11" s="27">
        <v>1772.62</v>
      </c>
      <c r="H11" s="27">
        <v>305.89</v>
      </c>
      <c r="I11" s="26" t="s">
        <v>199</v>
      </c>
    </row>
    <row r="12" spans="2:9" x14ac:dyDescent="0.2">
      <c r="B12">
        <v>930835</v>
      </c>
      <c r="C12" s="28">
        <v>42004</v>
      </c>
      <c r="D12" s="28">
        <v>39907</v>
      </c>
      <c r="E12" s="28">
        <v>39919</v>
      </c>
      <c r="F12">
        <v>17</v>
      </c>
      <c r="G12" s="27">
        <v>451.47</v>
      </c>
      <c r="H12" s="27">
        <v>0</v>
      </c>
      <c r="I12" s="26" t="s">
        <v>199</v>
      </c>
    </row>
    <row r="13" spans="2:9" x14ac:dyDescent="0.2">
      <c r="B13">
        <v>668548</v>
      </c>
      <c r="C13" s="28">
        <v>42004</v>
      </c>
      <c r="D13" s="28">
        <v>40390</v>
      </c>
      <c r="E13" s="28">
        <v>40413</v>
      </c>
      <c r="F13">
        <v>42</v>
      </c>
      <c r="G13" s="27">
        <v>2086.86</v>
      </c>
      <c r="H13" s="27">
        <v>1463.77</v>
      </c>
      <c r="I13" s="26" t="s">
        <v>201</v>
      </c>
    </row>
    <row r="14" spans="2:9" x14ac:dyDescent="0.2">
      <c r="B14">
        <v>779168</v>
      </c>
      <c r="C14" s="28">
        <v>42004</v>
      </c>
      <c r="D14" s="28">
        <v>40946</v>
      </c>
      <c r="E14" s="28">
        <v>40956</v>
      </c>
      <c r="F14">
        <v>57</v>
      </c>
      <c r="G14" s="27">
        <v>994.6</v>
      </c>
      <c r="H14" s="27">
        <v>1217.0899999999999</v>
      </c>
      <c r="I14" s="26" t="s">
        <v>200</v>
      </c>
    </row>
    <row r="15" spans="2:9" x14ac:dyDescent="0.2">
      <c r="B15">
        <v>478467</v>
      </c>
      <c r="C15" s="28">
        <v>42004</v>
      </c>
      <c r="D15" s="28">
        <v>40929</v>
      </c>
      <c r="E15" s="28">
        <v>40931</v>
      </c>
      <c r="F15">
        <v>60</v>
      </c>
      <c r="G15" s="27">
        <v>1129.43</v>
      </c>
      <c r="H15" s="27">
        <v>2515.09</v>
      </c>
      <c r="I15" s="26" t="s">
        <v>200</v>
      </c>
    </row>
    <row r="16" spans="2:9" x14ac:dyDescent="0.2">
      <c r="B16">
        <v>103937</v>
      </c>
      <c r="C16" s="28">
        <v>42004</v>
      </c>
      <c r="D16" s="28">
        <v>40815</v>
      </c>
      <c r="E16" s="28">
        <v>40826</v>
      </c>
      <c r="F16">
        <v>72</v>
      </c>
      <c r="G16" s="27">
        <v>1464.31</v>
      </c>
      <c r="H16" s="27">
        <v>0</v>
      </c>
      <c r="I16" s="26" t="s">
        <v>201</v>
      </c>
    </row>
    <row r="17" spans="2:9" x14ac:dyDescent="0.2">
      <c r="B17">
        <v>284008</v>
      </c>
      <c r="C17" s="28">
        <v>42004</v>
      </c>
      <c r="D17" s="28">
        <v>41182</v>
      </c>
      <c r="E17" s="28">
        <v>41183</v>
      </c>
      <c r="F17">
        <v>7</v>
      </c>
      <c r="G17" s="27">
        <v>742.82</v>
      </c>
      <c r="H17" s="27">
        <v>0</v>
      </c>
      <c r="I17" s="26" t="s">
        <v>199</v>
      </c>
    </row>
    <row r="18" spans="2:9" x14ac:dyDescent="0.2">
      <c r="B18">
        <v>110314</v>
      </c>
      <c r="C18" s="28">
        <v>42004</v>
      </c>
      <c r="D18" s="28">
        <v>41379</v>
      </c>
      <c r="E18" s="28">
        <v>41391</v>
      </c>
      <c r="F18">
        <v>86</v>
      </c>
      <c r="G18" s="27">
        <v>1756.88</v>
      </c>
      <c r="H18" s="27">
        <v>0</v>
      </c>
      <c r="I18" s="26" t="s">
        <v>201</v>
      </c>
    </row>
    <row r="19" spans="2:9" x14ac:dyDescent="0.2">
      <c r="B19">
        <v>543018</v>
      </c>
      <c r="C19" s="28">
        <v>42004</v>
      </c>
      <c r="D19" s="28">
        <v>40847</v>
      </c>
      <c r="E19" s="28">
        <v>40871</v>
      </c>
      <c r="F19">
        <v>72</v>
      </c>
      <c r="G19" s="27">
        <v>2364.89</v>
      </c>
      <c r="H19" s="27">
        <v>0</v>
      </c>
      <c r="I19" s="26" t="s">
        <v>202</v>
      </c>
    </row>
    <row r="20" spans="2:9" x14ac:dyDescent="0.2">
      <c r="B20">
        <v>480710</v>
      </c>
      <c r="C20" s="28">
        <v>42004</v>
      </c>
      <c r="D20" s="28">
        <v>41613</v>
      </c>
      <c r="E20" s="28">
        <v>41624</v>
      </c>
      <c r="F20">
        <v>70</v>
      </c>
      <c r="G20" s="27">
        <v>1301.0999999999999</v>
      </c>
      <c r="H20" s="27">
        <v>638.79999999999995</v>
      </c>
      <c r="I20" s="26" t="s">
        <v>199</v>
      </c>
    </row>
    <row r="21" spans="2:9" x14ac:dyDescent="0.2">
      <c r="B21">
        <v>288069</v>
      </c>
      <c r="C21" s="28">
        <v>42004</v>
      </c>
      <c r="D21" s="28">
        <v>39786</v>
      </c>
      <c r="E21" s="28">
        <v>39804</v>
      </c>
      <c r="F21">
        <v>85</v>
      </c>
      <c r="G21" s="27">
        <v>2337.04</v>
      </c>
      <c r="H21" s="27">
        <v>0</v>
      </c>
      <c r="I21" s="26" t="s">
        <v>202</v>
      </c>
    </row>
    <row r="22" spans="2:9" x14ac:dyDescent="0.2">
      <c r="B22">
        <v>799955</v>
      </c>
      <c r="C22" s="28">
        <v>42004</v>
      </c>
      <c r="D22" s="28">
        <v>40350</v>
      </c>
      <c r="E22" s="28">
        <v>40357</v>
      </c>
      <c r="F22">
        <v>85</v>
      </c>
      <c r="G22" s="27">
        <v>2318.98</v>
      </c>
      <c r="H22" s="27">
        <v>553.44000000000005</v>
      </c>
      <c r="I22" s="26" t="s">
        <v>199</v>
      </c>
    </row>
    <row r="23" spans="2:9" x14ac:dyDescent="0.2">
      <c r="B23">
        <v>282398</v>
      </c>
      <c r="C23" s="28">
        <v>42004</v>
      </c>
      <c r="D23" s="28">
        <v>39891</v>
      </c>
      <c r="E23" s="28">
        <v>39892</v>
      </c>
      <c r="F23">
        <v>75</v>
      </c>
      <c r="G23" s="27">
        <v>1115.55</v>
      </c>
      <c r="H23" s="27">
        <v>0</v>
      </c>
      <c r="I23" s="26" t="s">
        <v>200</v>
      </c>
    </row>
    <row r="24" spans="2:9" x14ac:dyDescent="0.2">
      <c r="B24">
        <v>485911</v>
      </c>
      <c r="C24" s="28">
        <v>42004</v>
      </c>
      <c r="D24" s="28">
        <v>41507</v>
      </c>
      <c r="E24" s="28">
        <v>41525</v>
      </c>
      <c r="F24">
        <v>92</v>
      </c>
      <c r="G24" s="27">
        <v>1223.2</v>
      </c>
      <c r="H24" s="27">
        <v>0</v>
      </c>
      <c r="I24" s="26" t="s">
        <v>200</v>
      </c>
    </row>
    <row r="25" spans="2:9" x14ac:dyDescent="0.2">
      <c r="B25">
        <v>240168</v>
      </c>
      <c r="C25" s="28">
        <v>42004</v>
      </c>
      <c r="D25" s="28">
        <v>41371</v>
      </c>
      <c r="E25" s="28">
        <v>41380</v>
      </c>
      <c r="F25">
        <v>76</v>
      </c>
      <c r="G25" s="27">
        <v>1717.04</v>
      </c>
      <c r="H25" s="27">
        <v>0</v>
      </c>
      <c r="I25" s="26" t="s">
        <v>200</v>
      </c>
    </row>
    <row r="26" spans="2:9" x14ac:dyDescent="0.2">
      <c r="B26">
        <v>835803</v>
      </c>
      <c r="C26" s="28">
        <v>42004</v>
      </c>
      <c r="D26" s="28">
        <v>39509</v>
      </c>
      <c r="E26" s="28">
        <v>39510</v>
      </c>
      <c r="F26">
        <v>24</v>
      </c>
      <c r="G26" s="27">
        <v>1504.84</v>
      </c>
      <c r="H26" s="27">
        <v>0</v>
      </c>
      <c r="I26" s="26" t="s">
        <v>201</v>
      </c>
    </row>
    <row r="27" spans="2:9" x14ac:dyDescent="0.2">
      <c r="B27">
        <v>889843</v>
      </c>
      <c r="C27" s="28">
        <v>42004</v>
      </c>
      <c r="D27" s="28">
        <v>39624</v>
      </c>
      <c r="E27" s="28">
        <v>39640</v>
      </c>
      <c r="F27">
        <v>12</v>
      </c>
      <c r="G27" s="27">
        <v>755.74</v>
      </c>
      <c r="H27" s="27">
        <v>14462.21</v>
      </c>
      <c r="I27" s="26" t="s">
        <v>202</v>
      </c>
    </row>
    <row r="28" spans="2:9" x14ac:dyDescent="0.2">
      <c r="B28">
        <v>524525</v>
      </c>
      <c r="C28" s="28">
        <v>42004</v>
      </c>
      <c r="D28" s="28">
        <v>40172</v>
      </c>
      <c r="E28" s="28">
        <v>40174</v>
      </c>
      <c r="F28">
        <v>72</v>
      </c>
      <c r="G28" s="27">
        <v>1625</v>
      </c>
      <c r="H28" s="27">
        <v>0</v>
      </c>
      <c r="I28" s="26" t="s">
        <v>201</v>
      </c>
    </row>
    <row r="29" spans="2:9" x14ac:dyDescent="0.2">
      <c r="B29">
        <v>936726</v>
      </c>
      <c r="C29" s="28">
        <v>42004</v>
      </c>
      <c r="D29" s="28">
        <v>41032</v>
      </c>
      <c r="E29" s="28">
        <v>41046</v>
      </c>
      <c r="F29">
        <v>38</v>
      </c>
      <c r="G29" s="27">
        <v>2058.89</v>
      </c>
      <c r="H29" s="27">
        <v>256.58999999999997</v>
      </c>
      <c r="I29" s="26" t="s">
        <v>201</v>
      </c>
    </row>
    <row r="30" spans="2:9" x14ac:dyDescent="0.2">
      <c r="B30">
        <v>981501</v>
      </c>
      <c r="C30" s="28">
        <v>42004</v>
      </c>
      <c r="D30" s="28">
        <v>39788</v>
      </c>
      <c r="E30" s="28">
        <v>39815</v>
      </c>
      <c r="F30">
        <v>58</v>
      </c>
      <c r="G30" s="27">
        <v>1255.95</v>
      </c>
      <c r="H30" s="27">
        <v>0</v>
      </c>
      <c r="I30" s="26" t="s">
        <v>202</v>
      </c>
    </row>
    <row r="31" spans="2:9" x14ac:dyDescent="0.2">
      <c r="B31">
        <v>400127</v>
      </c>
      <c r="C31" s="28">
        <v>42004</v>
      </c>
      <c r="D31" s="28">
        <v>41535</v>
      </c>
      <c r="E31" s="28">
        <v>41549</v>
      </c>
      <c r="F31">
        <v>99</v>
      </c>
      <c r="G31" s="27">
        <v>1886.5</v>
      </c>
      <c r="H31" s="27">
        <v>506.21</v>
      </c>
      <c r="I31" s="26" t="s">
        <v>202</v>
      </c>
    </row>
    <row r="32" spans="2:9" x14ac:dyDescent="0.2">
      <c r="B32">
        <v>365196</v>
      </c>
      <c r="C32" s="28">
        <v>42004</v>
      </c>
      <c r="D32" s="28">
        <v>40509</v>
      </c>
      <c r="E32" s="28">
        <v>40534</v>
      </c>
      <c r="F32">
        <v>36</v>
      </c>
      <c r="G32" s="27">
        <v>1912.84</v>
      </c>
      <c r="H32" s="27">
        <v>609.78</v>
      </c>
      <c r="I32" s="26" t="s">
        <v>202</v>
      </c>
    </row>
    <row r="33" spans="2:9" x14ac:dyDescent="0.2">
      <c r="B33">
        <v>323805</v>
      </c>
      <c r="C33" s="28">
        <v>42004</v>
      </c>
      <c r="D33" s="28">
        <v>39579</v>
      </c>
      <c r="E33" s="28">
        <v>39586</v>
      </c>
      <c r="F33">
        <v>53</v>
      </c>
      <c r="G33" s="27">
        <v>2019.91</v>
      </c>
      <c r="H33" s="27">
        <v>905.59</v>
      </c>
      <c r="I33" s="26" t="s">
        <v>199</v>
      </c>
    </row>
    <row r="34" spans="2:9" x14ac:dyDescent="0.2">
      <c r="B34">
        <v>384043</v>
      </c>
      <c r="C34" s="28">
        <v>42004</v>
      </c>
      <c r="D34" s="28">
        <v>40620</v>
      </c>
      <c r="E34" s="28">
        <v>40639</v>
      </c>
      <c r="F34">
        <v>55</v>
      </c>
      <c r="G34" s="27">
        <v>2005.22</v>
      </c>
      <c r="H34" s="27">
        <v>0</v>
      </c>
      <c r="I34" s="26" t="s">
        <v>202</v>
      </c>
    </row>
    <row r="35" spans="2:9" x14ac:dyDescent="0.2">
      <c r="B35">
        <v>414236</v>
      </c>
      <c r="C35" s="28">
        <v>42004</v>
      </c>
      <c r="D35" s="28">
        <v>41157</v>
      </c>
      <c r="E35" s="28">
        <v>41163</v>
      </c>
      <c r="F35">
        <v>48</v>
      </c>
      <c r="G35" s="27">
        <v>2043.42</v>
      </c>
      <c r="H35" s="27">
        <v>0</v>
      </c>
      <c r="I35" s="26" t="s">
        <v>200</v>
      </c>
    </row>
    <row r="36" spans="2:9" x14ac:dyDescent="0.2">
      <c r="B36">
        <v>971705</v>
      </c>
      <c r="C36" s="28">
        <v>42004</v>
      </c>
      <c r="D36" s="28">
        <v>41213</v>
      </c>
      <c r="E36" s="28">
        <v>41217</v>
      </c>
      <c r="F36">
        <v>85</v>
      </c>
      <c r="G36" s="27">
        <v>1868.54</v>
      </c>
      <c r="H36" s="27">
        <v>567.11</v>
      </c>
      <c r="I36" s="26" t="s">
        <v>202</v>
      </c>
    </row>
    <row r="37" spans="2:9" x14ac:dyDescent="0.2">
      <c r="B37">
        <v>598325</v>
      </c>
      <c r="C37" s="28">
        <v>42004</v>
      </c>
      <c r="D37" s="28">
        <v>39481</v>
      </c>
      <c r="E37" s="28">
        <v>39508</v>
      </c>
      <c r="F37">
        <v>6</v>
      </c>
      <c r="G37" s="27">
        <v>544.24</v>
      </c>
      <c r="H37" s="27">
        <v>0</v>
      </c>
      <c r="I37" s="26" t="s">
        <v>201</v>
      </c>
    </row>
    <row r="38" spans="2:9" x14ac:dyDescent="0.2">
      <c r="B38">
        <v>277196</v>
      </c>
      <c r="C38" s="28">
        <v>42004</v>
      </c>
      <c r="D38" s="28">
        <v>41444</v>
      </c>
      <c r="E38" s="28">
        <v>41456</v>
      </c>
      <c r="F38">
        <v>94</v>
      </c>
      <c r="G38" s="27">
        <v>2082.33</v>
      </c>
      <c r="H38" s="27">
        <v>1580.56</v>
      </c>
      <c r="I38" s="26" t="s">
        <v>200</v>
      </c>
    </row>
    <row r="39" spans="2:9" x14ac:dyDescent="0.2">
      <c r="B39">
        <v>646675</v>
      </c>
      <c r="C39" s="28">
        <v>42004</v>
      </c>
      <c r="D39" s="28">
        <v>39717</v>
      </c>
      <c r="E39" s="28">
        <v>39746</v>
      </c>
      <c r="F39">
        <v>23</v>
      </c>
      <c r="G39" s="27">
        <v>1604.12</v>
      </c>
      <c r="H39" s="27">
        <v>0</v>
      </c>
      <c r="I39" s="26" t="s">
        <v>201</v>
      </c>
    </row>
    <row r="40" spans="2:9" x14ac:dyDescent="0.2">
      <c r="B40">
        <v>814333</v>
      </c>
      <c r="C40" s="28">
        <v>42004</v>
      </c>
      <c r="D40" s="28">
        <v>39780</v>
      </c>
      <c r="E40" s="28">
        <v>39806</v>
      </c>
      <c r="F40">
        <v>42</v>
      </c>
      <c r="G40" s="27">
        <v>1445.73</v>
      </c>
      <c r="H40" s="27">
        <v>0</v>
      </c>
      <c r="I40" s="26" t="s">
        <v>199</v>
      </c>
    </row>
    <row r="41" spans="2:9" x14ac:dyDescent="0.2">
      <c r="B41">
        <v>396089</v>
      </c>
      <c r="C41" s="28">
        <v>42004</v>
      </c>
      <c r="D41" s="28">
        <v>39668</v>
      </c>
      <c r="E41" s="28">
        <v>39677</v>
      </c>
      <c r="F41">
        <v>38</v>
      </c>
      <c r="G41" s="27">
        <v>1622.82</v>
      </c>
      <c r="H41" s="27">
        <v>0</v>
      </c>
      <c r="I41" s="26" t="s">
        <v>200</v>
      </c>
    </row>
    <row r="42" spans="2:9" x14ac:dyDescent="0.2">
      <c r="B42">
        <v>626640</v>
      </c>
      <c r="C42" s="28">
        <v>42004</v>
      </c>
      <c r="D42" s="28">
        <v>40822</v>
      </c>
      <c r="E42" s="28">
        <v>40838</v>
      </c>
      <c r="F42">
        <v>99</v>
      </c>
      <c r="G42" s="27">
        <v>1647.61</v>
      </c>
      <c r="H42" s="27">
        <v>1601.16</v>
      </c>
      <c r="I42" s="26" t="s">
        <v>202</v>
      </c>
    </row>
    <row r="43" spans="2:9" x14ac:dyDescent="0.2">
      <c r="B43">
        <v>269464</v>
      </c>
      <c r="C43" s="28">
        <v>42004</v>
      </c>
      <c r="D43" s="28">
        <v>40942</v>
      </c>
      <c r="E43" s="28">
        <v>40951</v>
      </c>
      <c r="F43">
        <v>10</v>
      </c>
      <c r="G43" s="27">
        <v>2706.83</v>
      </c>
      <c r="H43" s="27">
        <v>0</v>
      </c>
      <c r="I43" s="26" t="s">
        <v>202</v>
      </c>
    </row>
    <row r="44" spans="2:9" x14ac:dyDescent="0.2">
      <c r="B44">
        <v>987479</v>
      </c>
      <c r="C44" s="28">
        <v>42004</v>
      </c>
      <c r="D44" s="28">
        <v>40761</v>
      </c>
      <c r="E44" s="28">
        <v>40768</v>
      </c>
      <c r="F44">
        <v>52</v>
      </c>
      <c r="G44" s="27">
        <v>1062.1600000000001</v>
      </c>
      <c r="H44" s="27">
        <v>0</v>
      </c>
      <c r="I44" s="26" t="s">
        <v>201</v>
      </c>
    </row>
    <row r="45" spans="2:9" x14ac:dyDescent="0.2">
      <c r="B45">
        <v>526377</v>
      </c>
      <c r="C45" s="28">
        <v>42004</v>
      </c>
      <c r="D45" s="28">
        <v>40014</v>
      </c>
      <c r="E45" s="28">
        <v>40038</v>
      </c>
      <c r="F45">
        <v>41</v>
      </c>
      <c r="G45" s="27">
        <v>1830.73</v>
      </c>
      <c r="H45" s="27">
        <v>0</v>
      </c>
      <c r="I45" s="26" t="s">
        <v>199</v>
      </c>
    </row>
    <row r="46" spans="2:9" x14ac:dyDescent="0.2">
      <c r="B46">
        <v>256982</v>
      </c>
      <c r="C46" s="28">
        <v>42004</v>
      </c>
      <c r="D46" s="28">
        <v>40223</v>
      </c>
      <c r="E46" s="28">
        <v>40249</v>
      </c>
      <c r="F46">
        <v>98</v>
      </c>
      <c r="G46" s="27">
        <v>1762.43</v>
      </c>
      <c r="H46" s="27">
        <v>523.77</v>
      </c>
      <c r="I46" s="26" t="s">
        <v>199</v>
      </c>
    </row>
    <row r="47" spans="2:9" x14ac:dyDescent="0.2">
      <c r="B47">
        <v>615880</v>
      </c>
      <c r="C47" s="28">
        <v>42004</v>
      </c>
      <c r="D47" s="28">
        <v>39939</v>
      </c>
      <c r="E47" s="28">
        <v>39949</v>
      </c>
      <c r="F47">
        <v>65</v>
      </c>
      <c r="G47" s="27">
        <v>1959.48</v>
      </c>
      <c r="H47" s="27">
        <v>0</v>
      </c>
      <c r="I47" s="26" t="s">
        <v>202</v>
      </c>
    </row>
    <row r="48" spans="2:9" x14ac:dyDescent="0.2">
      <c r="B48">
        <v>955991</v>
      </c>
      <c r="C48" s="28">
        <v>42004</v>
      </c>
      <c r="D48" s="28">
        <v>40852</v>
      </c>
      <c r="E48" s="28">
        <v>40868</v>
      </c>
      <c r="F48">
        <v>63</v>
      </c>
      <c r="G48" s="27">
        <v>1506.7</v>
      </c>
      <c r="H48" s="27">
        <v>0</v>
      </c>
      <c r="I48" s="26" t="s">
        <v>201</v>
      </c>
    </row>
    <row r="49" spans="2:9" x14ac:dyDescent="0.2">
      <c r="B49">
        <v>687278</v>
      </c>
      <c r="C49" s="28">
        <v>42004</v>
      </c>
      <c r="D49" s="28">
        <v>40049</v>
      </c>
      <c r="E49" s="28">
        <v>40077</v>
      </c>
      <c r="F49">
        <v>84</v>
      </c>
      <c r="G49" s="27">
        <v>1656.99</v>
      </c>
      <c r="H49" s="27">
        <v>10148.15</v>
      </c>
      <c r="I49" s="26" t="s">
        <v>202</v>
      </c>
    </row>
    <row r="50" spans="2:9" x14ac:dyDescent="0.2">
      <c r="B50">
        <v>475278</v>
      </c>
      <c r="C50" s="28">
        <v>42004</v>
      </c>
      <c r="D50" s="28">
        <v>40798</v>
      </c>
      <c r="E50" s="28">
        <v>40803</v>
      </c>
      <c r="F50">
        <v>84</v>
      </c>
      <c r="G50" s="27">
        <v>2432.1</v>
      </c>
      <c r="H50" s="27">
        <v>1574.24</v>
      </c>
      <c r="I50" s="26" t="s">
        <v>199</v>
      </c>
    </row>
    <row r="51" spans="2:9" x14ac:dyDescent="0.2">
      <c r="B51">
        <v>367655</v>
      </c>
      <c r="C51" s="28">
        <v>42004</v>
      </c>
      <c r="D51" s="28">
        <v>39768</v>
      </c>
      <c r="E51" s="28">
        <v>39797</v>
      </c>
      <c r="F51">
        <v>2</v>
      </c>
      <c r="G51" s="27">
        <v>1664.29</v>
      </c>
      <c r="H51" s="27">
        <v>0</v>
      </c>
      <c r="I51" s="26" t="s">
        <v>199</v>
      </c>
    </row>
    <row r="52" spans="2:9" x14ac:dyDescent="0.2">
      <c r="B52">
        <v>610669</v>
      </c>
      <c r="C52" s="28">
        <v>42004</v>
      </c>
      <c r="D52" s="28">
        <v>40320</v>
      </c>
      <c r="E52" s="28">
        <v>40343</v>
      </c>
      <c r="F52">
        <v>83</v>
      </c>
      <c r="G52" s="27">
        <v>1845.3</v>
      </c>
      <c r="H52" s="27">
        <v>0</v>
      </c>
      <c r="I52" s="26" t="s">
        <v>200</v>
      </c>
    </row>
    <row r="53" spans="2:9" x14ac:dyDescent="0.2">
      <c r="B53">
        <v>259729</v>
      </c>
      <c r="C53" s="28">
        <v>42004</v>
      </c>
      <c r="D53" s="28">
        <v>40817</v>
      </c>
      <c r="E53" s="28">
        <v>40843</v>
      </c>
      <c r="F53">
        <v>7</v>
      </c>
      <c r="G53" s="27">
        <v>1098.71</v>
      </c>
      <c r="H53" s="27">
        <v>1028.0999999999999</v>
      </c>
      <c r="I53" s="26" t="s">
        <v>201</v>
      </c>
    </row>
    <row r="54" spans="2:9" x14ac:dyDescent="0.2">
      <c r="B54">
        <v>881369</v>
      </c>
      <c r="C54" s="28">
        <v>42004</v>
      </c>
      <c r="D54" s="28">
        <v>39594</v>
      </c>
      <c r="E54" s="28">
        <v>39619</v>
      </c>
      <c r="F54">
        <v>19</v>
      </c>
      <c r="G54" s="27">
        <v>2011.24</v>
      </c>
      <c r="H54" s="27">
        <v>1186.31</v>
      </c>
      <c r="I54" s="26" t="s">
        <v>201</v>
      </c>
    </row>
    <row r="55" spans="2:9" x14ac:dyDescent="0.2">
      <c r="B55">
        <v>268687</v>
      </c>
      <c r="C55" s="28">
        <v>42004</v>
      </c>
      <c r="D55" s="28">
        <v>40057</v>
      </c>
      <c r="E55" s="28">
        <v>40081</v>
      </c>
      <c r="F55">
        <v>32</v>
      </c>
      <c r="G55" s="27">
        <v>1646.85</v>
      </c>
      <c r="H55" s="27">
        <v>337.25</v>
      </c>
      <c r="I55" s="26" t="s">
        <v>201</v>
      </c>
    </row>
    <row r="56" spans="2:9" x14ac:dyDescent="0.2">
      <c r="B56">
        <v>625677</v>
      </c>
      <c r="C56" s="28">
        <v>42004</v>
      </c>
      <c r="D56" s="28">
        <v>40932</v>
      </c>
      <c r="E56" s="28">
        <v>40944</v>
      </c>
      <c r="F56">
        <v>60</v>
      </c>
      <c r="G56" s="27">
        <v>1876.53</v>
      </c>
      <c r="H56" s="27">
        <v>0</v>
      </c>
      <c r="I56" s="26" t="s">
        <v>200</v>
      </c>
    </row>
    <row r="57" spans="2:9" x14ac:dyDescent="0.2">
      <c r="B57">
        <v>596959</v>
      </c>
      <c r="C57" s="28">
        <v>42004</v>
      </c>
      <c r="D57" s="28">
        <v>41303</v>
      </c>
      <c r="E57" s="28">
        <v>41315</v>
      </c>
      <c r="F57">
        <v>18</v>
      </c>
      <c r="G57" s="27">
        <v>1815.21</v>
      </c>
      <c r="H57" s="27">
        <v>0</v>
      </c>
      <c r="I57" s="26" t="s">
        <v>202</v>
      </c>
    </row>
  </sheetData>
  <mergeCells count="1"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DB350-05EE-40BE-A30D-6FFF05325AB9}">
  <dimension ref="B2:N44"/>
  <sheetViews>
    <sheetView tabSelected="1" zoomScale="137" zoomScaleNormal="200" workbookViewId="0">
      <selection activeCell="H22" sqref="H22:I24"/>
    </sheetView>
  </sheetViews>
  <sheetFormatPr baseColWidth="10" defaultColWidth="8.83203125" defaultRowHeight="15" x14ac:dyDescent="0.2"/>
  <cols>
    <col min="1" max="1" width="3" customWidth="1"/>
    <col min="2" max="2" width="9.1640625" bestFit="1" customWidth="1"/>
    <col min="3" max="3" width="11" bestFit="1" customWidth="1"/>
    <col min="4" max="4" width="11.1640625" bestFit="1" customWidth="1"/>
    <col min="5" max="5" width="11.6640625" bestFit="1" customWidth="1"/>
    <col min="6" max="6" width="10.6640625" bestFit="1" customWidth="1"/>
    <col min="7" max="7" width="11.6640625" bestFit="1" customWidth="1"/>
    <col min="11" max="11" width="30.5" bestFit="1" customWidth="1"/>
  </cols>
  <sheetData>
    <row r="2" spans="2:14" ht="16" thickBot="1" x14ac:dyDescent="0.25">
      <c r="B2" s="296" t="s">
        <v>16</v>
      </c>
      <c r="C2" s="296"/>
      <c r="D2" s="296"/>
      <c r="E2" s="296"/>
      <c r="F2" s="296"/>
      <c r="G2" s="296"/>
      <c r="H2" s="296"/>
      <c r="I2" s="296"/>
    </row>
    <row r="3" spans="2:14" x14ac:dyDescent="0.2">
      <c r="B3" s="104" t="s">
        <v>17</v>
      </c>
      <c r="C3" s="105" t="s">
        <v>160</v>
      </c>
      <c r="D3" s="105" t="s">
        <v>18</v>
      </c>
      <c r="E3" s="106" t="s">
        <v>19</v>
      </c>
      <c r="G3" s="107" t="s">
        <v>20</v>
      </c>
      <c r="H3" s="108"/>
      <c r="I3" s="108"/>
    </row>
    <row r="4" spans="2:14" ht="15.5" customHeight="1" x14ac:dyDescent="0.2">
      <c r="B4" s="109">
        <v>1</v>
      </c>
      <c r="C4" s="110"/>
      <c r="D4" s="110" t="s">
        <v>276</v>
      </c>
      <c r="E4" s="111">
        <v>5</v>
      </c>
      <c r="F4" s="112"/>
      <c r="G4" s="297" t="s">
        <v>47</v>
      </c>
      <c r="H4" s="297"/>
      <c r="I4" s="297"/>
      <c r="J4" s="297"/>
      <c r="K4" s="297"/>
      <c r="L4" s="297"/>
      <c r="M4" s="297"/>
      <c r="N4" s="297"/>
    </row>
    <row r="5" spans="2:14" ht="16" x14ac:dyDescent="0.2">
      <c r="B5" s="109">
        <v>2</v>
      </c>
      <c r="C5" s="110"/>
      <c r="D5" s="110" t="s">
        <v>277</v>
      </c>
      <c r="E5" s="111">
        <v>10</v>
      </c>
      <c r="F5" s="112"/>
      <c r="G5" s="297"/>
      <c r="H5" s="297"/>
      <c r="I5" s="297"/>
      <c r="J5" s="297"/>
      <c r="K5" s="297"/>
      <c r="L5" s="297"/>
      <c r="M5" s="297"/>
      <c r="N5" s="297"/>
    </row>
    <row r="6" spans="2:14" ht="17" thickBot="1" x14ac:dyDescent="0.25">
      <c r="B6" s="113">
        <v>3</v>
      </c>
      <c r="C6" s="114"/>
      <c r="D6" s="114" t="s">
        <v>278</v>
      </c>
      <c r="E6" s="115">
        <v>15</v>
      </c>
      <c r="F6" s="112"/>
      <c r="G6" s="297"/>
      <c r="H6" s="297"/>
      <c r="I6" s="297"/>
      <c r="J6" s="297"/>
      <c r="K6" s="297"/>
      <c r="L6" s="297"/>
      <c r="M6" s="297"/>
      <c r="N6" s="297"/>
    </row>
    <row r="7" spans="2:14" x14ac:dyDescent="0.2">
      <c r="B7" s="116"/>
      <c r="C7" s="116"/>
      <c r="D7" s="116"/>
      <c r="E7" s="117"/>
      <c r="F7" s="116"/>
      <c r="G7" s="112"/>
      <c r="H7" s="112"/>
      <c r="I7" s="112"/>
      <c r="J7" s="112"/>
      <c r="K7" s="112"/>
      <c r="L7" s="112"/>
    </row>
    <row r="8" spans="2:14" ht="16" thickBot="1" x14ac:dyDescent="0.25">
      <c r="B8" s="298" t="s">
        <v>21</v>
      </c>
      <c r="C8" s="298"/>
      <c r="D8" s="298"/>
      <c r="E8" s="298"/>
      <c r="F8" s="298"/>
      <c r="G8" s="298"/>
      <c r="H8" s="298"/>
      <c r="I8" s="298"/>
    </row>
    <row r="9" spans="2:14" ht="15.5" customHeight="1" x14ac:dyDescent="0.2">
      <c r="B9" s="104" t="s">
        <v>22</v>
      </c>
      <c r="C9" s="105" t="s">
        <v>160</v>
      </c>
      <c r="D9" s="105" t="s">
        <v>18</v>
      </c>
      <c r="E9" s="106" t="s">
        <v>19</v>
      </c>
      <c r="F9" s="108" t="s">
        <v>279</v>
      </c>
      <c r="G9" s="301" t="s">
        <v>24</v>
      </c>
      <c r="H9" s="301"/>
      <c r="I9" s="301"/>
      <c r="J9" s="301"/>
      <c r="K9" s="301"/>
      <c r="L9" s="301"/>
      <c r="M9" s="301"/>
      <c r="N9" s="301"/>
    </row>
    <row r="10" spans="2:14" x14ac:dyDescent="0.2">
      <c r="B10" s="109">
        <v>1</v>
      </c>
      <c r="D10" s="118" t="s">
        <v>280</v>
      </c>
      <c r="E10" s="111">
        <v>10</v>
      </c>
      <c r="F10" s="110">
        <v>10</v>
      </c>
      <c r="G10" s="301"/>
      <c r="H10" s="301"/>
      <c r="I10" s="301"/>
      <c r="J10" s="301"/>
      <c r="K10" s="301"/>
      <c r="L10" s="301"/>
      <c r="M10" s="301"/>
      <c r="N10" s="301"/>
    </row>
    <row r="11" spans="2:14" x14ac:dyDescent="0.2">
      <c r="B11" s="109">
        <v>2</v>
      </c>
      <c r="C11" s="110"/>
      <c r="D11" s="118" t="s">
        <v>281</v>
      </c>
      <c r="E11" s="111">
        <v>20</v>
      </c>
      <c r="G11" s="303" t="s">
        <v>25</v>
      </c>
      <c r="H11" s="303"/>
      <c r="I11" s="303"/>
      <c r="J11" s="303"/>
      <c r="K11" s="303"/>
      <c r="L11" s="303"/>
      <c r="M11" s="303"/>
      <c r="N11" s="303"/>
    </row>
    <row r="12" spans="2:14" ht="18.5" customHeight="1" thickBot="1" x14ac:dyDescent="0.25">
      <c r="B12" s="113">
        <v>3</v>
      </c>
      <c r="C12" s="114"/>
      <c r="D12" s="119" t="s">
        <v>282</v>
      </c>
      <c r="E12" s="115">
        <v>30</v>
      </c>
      <c r="G12" s="302" t="s">
        <v>26</v>
      </c>
      <c r="H12" s="302"/>
      <c r="I12" s="302"/>
      <c r="J12" s="302"/>
      <c r="K12" s="302"/>
      <c r="L12" s="302"/>
      <c r="M12" s="302"/>
      <c r="N12" s="302"/>
    </row>
    <row r="13" spans="2:14" ht="14.5" customHeight="1" x14ac:dyDescent="0.2">
      <c r="H13" s="120"/>
      <c r="I13" s="120"/>
    </row>
    <row r="14" spans="2:14" ht="14.5" customHeight="1" x14ac:dyDescent="0.2">
      <c r="G14" s="120"/>
      <c r="H14" s="120"/>
      <c r="I14" s="120"/>
    </row>
    <row r="17" spans="2:14" ht="16" thickBot="1" x14ac:dyDescent="0.25">
      <c r="B17" s="296" t="s">
        <v>27</v>
      </c>
      <c r="C17" s="296"/>
      <c r="D17" s="296"/>
      <c r="E17" s="296"/>
      <c r="F17" s="296"/>
      <c r="G17" s="296"/>
      <c r="H17" s="296"/>
      <c r="I17" s="296"/>
    </row>
    <row r="18" spans="2:14" ht="15.5" customHeight="1" x14ac:dyDescent="0.2">
      <c r="B18" s="121" t="s">
        <v>22</v>
      </c>
      <c r="C18" s="299" t="s">
        <v>23</v>
      </c>
      <c r="D18" s="299"/>
      <c r="E18" s="300"/>
      <c r="G18" s="191" t="s">
        <v>28</v>
      </c>
      <c r="H18" s="191"/>
      <c r="I18" s="191"/>
      <c r="J18" s="191"/>
      <c r="K18" s="191"/>
      <c r="L18" s="191"/>
      <c r="M18" s="191"/>
      <c r="N18" s="191"/>
    </row>
    <row r="19" spans="2:14" x14ac:dyDescent="0.2">
      <c r="B19" s="122"/>
      <c r="C19" s="123">
        <v>5</v>
      </c>
      <c r="D19" s="123">
        <v>10</v>
      </c>
      <c r="E19" s="124">
        <v>15</v>
      </c>
      <c r="G19" s="116"/>
      <c r="J19" s="116"/>
      <c r="M19" s="116"/>
      <c r="N19" s="116"/>
    </row>
    <row r="20" spans="2:14" x14ac:dyDescent="0.2">
      <c r="B20" s="122">
        <v>3</v>
      </c>
      <c r="C20" s="125"/>
      <c r="D20" s="125"/>
      <c r="E20" s="126"/>
      <c r="G20" s="107" t="s">
        <v>29</v>
      </c>
      <c r="H20" s="304" t="s">
        <v>285</v>
      </c>
      <c r="I20" s="304"/>
    </row>
    <row r="21" spans="2:14" x14ac:dyDescent="0.2">
      <c r="B21" s="122">
        <v>6</v>
      </c>
      <c r="C21" s="125"/>
      <c r="D21" s="125"/>
      <c r="E21" s="126"/>
      <c r="G21" s="108"/>
      <c r="H21" s="304"/>
      <c r="I21" s="304"/>
    </row>
    <row r="22" spans="2:14" x14ac:dyDescent="0.2">
      <c r="B22" s="127"/>
      <c r="E22" s="128"/>
      <c r="H22" s="304" t="s">
        <v>286</v>
      </c>
      <c r="I22" s="304"/>
    </row>
    <row r="23" spans="2:14" ht="14.5" customHeight="1" x14ac:dyDescent="0.2">
      <c r="B23" s="127" t="s">
        <v>30</v>
      </c>
      <c r="C23" s="129" t="s">
        <v>324</v>
      </c>
      <c r="D23" s="129" t="s">
        <v>327</v>
      </c>
      <c r="E23" s="130" t="s">
        <v>328</v>
      </c>
      <c r="H23" s="304"/>
      <c r="I23" s="304"/>
      <c r="K23" s="295"/>
    </row>
    <row r="24" spans="2:14" ht="15" customHeight="1" thickBot="1" x14ac:dyDescent="0.25">
      <c r="B24" s="131"/>
      <c r="C24" s="132" t="s">
        <v>325</v>
      </c>
      <c r="D24" s="132" t="s">
        <v>326</v>
      </c>
      <c r="E24" s="133" t="s">
        <v>329</v>
      </c>
      <c r="H24" s="304"/>
      <c r="I24" s="304"/>
      <c r="K24" s="295"/>
    </row>
    <row r="26" spans="2:14" ht="16" thickBot="1" x14ac:dyDescent="0.25"/>
    <row r="27" spans="2:14" ht="17" thickBot="1" x14ac:dyDescent="0.25">
      <c r="B27" s="305" t="s">
        <v>0</v>
      </c>
      <c r="C27" s="306"/>
      <c r="D27" s="306"/>
      <c r="E27" s="306"/>
      <c r="F27" s="306"/>
      <c r="G27" s="307"/>
    </row>
    <row r="28" spans="2:14" ht="16" x14ac:dyDescent="0.2">
      <c r="B28" s="308" t="s">
        <v>1</v>
      </c>
      <c r="C28" s="309"/>
      <c r="D28" s="1" t="s">
        <v>2</v>
      </c>
      <c r="E28" s="1"/>
      <c r="F28" s="1" t="s">
        <v>3</v>
      </c>
      <c r="G28" s="93">
        <v>5</v>
      </c>
    </row>
    <row r="29" spans="2:14" ht="15" customHeight="1" x14ac:dyDescent="0.2">
      <c r="B29" s="265" t="s">
        <v>4</v>
      </c>
      <c r="C29" s="266"/>
      <c r="D29" s="289" t="s">
        <v>5</v>
      </c>
      <c r="E29" s="289"/>
      <c r="F29" s="101" t="s">
        <v>288</v>
      </c>
      <c r="G29" s="94" t="b">
        <f>G28=5</f>
        <v>1</v>
      </c>
    </row>
    <row r="30" spans="2:14" ht="15" customHeight="1" x14ac:dyDescent="0.2">
      <c r="B30" s="267" t="s">
        <v>6</v>
      </c>
      <c r="C30" s="268"/>
      <c r="D30" s="291" t="s">
        <v>7</v>
      </c>
      <c r="E30" s="291"/>
      <c r="F30" s="102" t="s">
        <v>289</v>
      </c>
      <c r="G30" s="95" t="b">
        <f>G28&lt;&gt;5</f>
        <v>0</v>
      </c>
    </row>
    <row r="31" spans="2:14" ht="15" customHeight="1" x14ac:dyDescent="0.2">
      <c r="B31" s="310" t="s">
        <v>8</v>
      </c>
      <c r="C31" s="311"/>
      <c r="D31" s="292" t="s">
        <v>9</v>
      </c>
      <c r="E31" s="292"/>
      <c r="F31" s="103" t="s">
        <v>290</v>
      </c>
      <c r="G31" s="96" t="b">
        <f>G28&gt;4</f>
        <v>1</v>
      </c>
    </row>
    <row r="32" spans="2:14" ht="15" customHeight="1" x14ac:dyDescent="0.2">
      <c r="B32" s="267" t="s">
        <v>10</v>
      </c>
      <c r="C32" s="268"/>
      <c r="D32" s="291" t="s">
        <v>11</v>
      </c>
      <c r="E32" s="291"/>
      <c r="F32" s="102" t="s">
        <v>291</v>
      </c>
      <c r="G32" s="97" t="b">
        <f>G28&lt;5</f>
        <v>0</v>
      </c>
    </row>
    <row r="33" spans="2:8" ht="16" x14ac:dyDescent="0.2">
      <c r="B33" s="265" t="s">
        <v>12</v>
      </c>
      <c r="C33" s="266"/>
      <c r="D33" s="289" t="s">
        <v>13</v>
      </c>
      <c r="E33" s="289"/>
      <c r="F33" s="101" t="s">
        <v>292</v>
      </c>
      <c r="G33" s="98" t="b">
        <f>G28&gt;=5</f>
        <v>1</v>
      </c>
    </row>
    <row r="34" spans="2:8" ht="17" thickBot="1" x14ac:dyDescent="0.25">
      <c r="B34" s="293" t="s">
        <v>14</v>
      </c>
      <c r="C34" s="294"/>
      <c r="D34" s="290" t="s">
        <v>15</v>
      </c>
      <c r="E34" s="290"/>
      <c r="F34" s="99" t="s">
        <v>293</v>
      </c>
      <c r="G34" s="100" t="b">
        <f>G28&lt;=4</f>
        <v>0</v>
      </c>
    </row>
    <row r="36" spans="2:8" ht="16" thickBot="1" x14ac:dyDescent="0.25"/>
    <row r="37" spans="2:8" ht="16" thickBot="1" x14ac:dyDescent="0.25">
      <c r="B37" s="281" t="s">
        <v>31</v>
      </c>
      <c r="C37" s="282"/>
      <c r="D37" s="282"/>
      <c r="E37" s="282"/>
      <c r="F37" s="282"/>
      <c r="G37" s="282"/>
      <c r="H37" s="283"/>
    </row>
    <row r="38" spans="2:8" x14ac:dyDescent="0.2">
      <c r="B38" s="286" t="s">
        <v>32</v>
      </c>
      <c r="C38" s="284"/>
      <c r="D38" s="284"/>
      <c r="E38" s="284" t="s">
        <v>33</v>
      </c>
      <c r="F38" s="284"/>
      <c r="G38" s="284" t="s">
        <v>34</v>
      </c>
      <c r="H38" s="285"/>
    </row>
    <row r="39" spans="2:8" x14ac:dyDescent="0.2">
      <c r="B39" s="287" t="s">
        <v>35</v>
      </c>
      <c r="C39" s="288"/>
      <c r="D39" s="288"/>
      <c r="E39" s="263" t="s">
        <v>36</v>
      </c>
      <c r="F39" s="263"/>
      <c r="G39" s="263" t="s">
        <v>37</v>
      </c>
      <c r="H39" s="264"/>
    </row>
    <row r="40" spans="2:8" x14ac:dyDescent="0.2">
      <c r="B40" s="287"/>
      <c r="C40" s="288"/>
      <c r="D40" s="288"/>
      <c r="E40" s="263"/>
      <c r="F40" s="263"/>
      <c r="G40" s="263"/>
      <c r="H40" s="264"/>
    </row>
    <row r="41" spans="2:8" x14ac:dyDescent="0.2">
      <c r="B41" s="273" t="s">
        <v>38</v>
      </c>
      <c r="C41" s="274"/>
      <c r="D41" s="274"/>
      <c r="E41" s="275" t="s">
        <v>39</v>
      </c>
      <c r="F41" s="275"/>
      <c r="G41" s="275" t="s">
        <v>40</v>
      </c>
      <c r="H41" s="276"/>
    </row>
    <row r="42" spans="2:8" x14ac:dyDescent="0.2">
      <c r="B42" s="273"/>
      <c r="C42" s="274"/>
      <c r="D42" s="274"/>
      <c r="E42" s="275"/>
      <c r="F42" s="275"/>
      <c r="G42" s="275"/>
      <c r="H42" s="276"/>
    </row>
    <row r="43" spans="2:8" x14ac:dyDescent="0.2">
      <c r="B43" s="277" t="s">
        <v>41</v>
      </c>
      <c r="C43" s="278"/>
      <c r="D43" s="278"/>
      <c r="E43" s="279" t="s">
        <v>42</v>
      </c>
      <c r="F43" s="279"/>
      <c r="G43" s="278" t="s">
        <v>43</v>
      </c>
      <c r="H43" s="280"/>
    </row>
    <row r="44" spans="2:8" ht="16" thickBot="1" x14ac:dyDescent="0.25">
      <c r="B44" s="269" t="s">
        <v>44</v>
      </c>
      <c r="C44" s="270"/>
      <c r="D44" s="270"/>
      <c r="E44" s="271" t="s">
        <v>45</v>
      </c>
      <c r="F44" s="271"/>
      <c r="G44" s="271" t="s">
        <v>46</v>
      </c>
      <c r="H44" s="272"/>
    </row>
  </sheetData>
  <mergeCells count="42">
    <mergeCell ref="B27:G27"/>
    <mergeCell ref="B28:C28"/>
    <mergeCell ref="B31:C31"/>
    <mergeCell ref="B32:C32"/>
    <mergeCell ref="B33:C33"/>
    <mergeCell ref="K23:K24"/>
    <mergeCell ref="B2:I2"/>
    <mergeCell ref="G4:N6"/>
    <mergeCell ref="B8:I8"/>
    <mergeCell ref="B17:I17"/>
    <mergeCell ref="C18:E18"/>
    <mergeCell ref="G9:N10"/>
    <mergeCell ref="G12:N12"/>
    <mergeCell ref="G11:N11"/>
    <mergeCell ref="G18:N18"/>
    <mergeCell ref="H20:I21"/>
    <mergeCell ref="H22:I24"/>
    <mergeCell ref="B39:D40"/>
    <mergeCell ref="D33:E33"/>
    <mergeCell ref="D34:E34"/>
    <mergeCell ref="D29:E29"/>
    <mergeCell ref="D30:E30"/>
    <mergeCell ref="D31:E31"/>
    <mergeCell ref="D32:E32"/>
    <mergeCell ref="B34:C34"/>
    <mergeCell ref="E39:F40"/>
    <mergeCell ref="G39:H40"/>
    <mergeCell ref="B29:C29"/>
    <mergeCell ref="B30:C30"/>
    <mergeCell ref="B44:D44"/>
    <mergeCell ref="E44:F44"/>
    <mergeCell ref="G44:H44"/>
    <mergeCell ref="B41:D42"/>
    <mergeCell ref="E41:F42"/>
    <mergeCell ref="G41:H42"/>
    <mergeCell ref="B43:D43"/>
    <mergeCell ref="E43:F43"/>
    <mergeCell ref="G43:H43"/>
    <mergeCell ref="B37:H37"/>
    <mergeCell ref="G38:H38"/>
    <mergeCell ref="B38:D38"/>
    <mergeCell ref="E38:F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4B8-0630-4D1A-B37E-46C703C03B79}">
  <dimension ref="A1:J505"/>
  <sheetViews>
    <sheetView zoomScale="135" workbookViewId="0">
      <selection activeCell="B503" sqref="B503"/>
    </sheetView>
  </sheetViews>
  <sheetFormatPr baseColWidth="10" defaultColWidth="8.83203125" defaultRowHeight="15" x14ac:dyDescent="0.2"/>
  <cols>
    <col min="1" max="1" width="8.5" bestFit="1" customWidth="1"/>
    <col min="2" max="2" width="10.1640625" bestFit="1" customWidth="1"/>
    <col min="3" max="3" width="10.33203125" bestFit="1" customWidth="1"/>
    <col min="4" max="4" width="7.6640625" bestFit="1" customWidth="1"/>
    <col min="5" max="5" width="9.1640625" bestFit="1" customWidth="1"/>
    <col min="6" max="6" width="14.6640625" bestFit="1" customWidth="1"/>
    <col min="7" max="7" width="14" bestFit="1" customWidth="1"/>
    <col min="8" max="8" width="14.83203125" bestFit="1" customWidth="1"/>
    <col min="9" max="9" width="12.83203125" bestFit="1" customWidth="1"/>
    <col min="10" max="10" width="8" bestFit="1" customWidth="1"/>
    <col min="11" max="11" width="8.1640625" bestFit="1" customWidth="1"/>
    <col min="12" max="12" width="26.6640625" bestFit="1" customWidth="1"/>
  </cols>
  <sheetData>
    <row r="1" spans="1:10" ht="19" x14ac:dyDescent="0.25">
      <c r="A1" s="6" t="s">
        <v>248</v>
      </c>
    </row>
    <row r="3" spans="1:10" x14ac:dyDescent="0.2">
      <c r="A3" s="30" t="s">
        <v>104</v>
      </c>
      <c r="B3" s="28" t="s">
        <v>105</v>
      </c>
      <c r="C3" t="s">
        <v>106</v>
      </c>
      <c r="D3" t="s">
        <v>107</v>
      </c>
      <c r="E3" t="s">
        <v>108</v>
      </c>
      <c r="F3" s="31" t="s">
        <v>109</v>
      </c>
      <c r="G3" t="s">
        <v>110</v>
      </c>
      <c r="H3" t="s">
        <v>111</v>
      </c>
      <c r="I3" t="s">
        <v>112</v>
      </c>
      <c r="J3" t="s">
        <v>113</v>
      </c>
    </row>
    <row r="4" spans="1:10" x14ac:dyDescent="0.2">
      <c r="A4" s="32">
        <v>100242</v>
      </c>
      <c r="B4" s="33">
        <v>44198</v>
      </c>
      <c r="C4" s="32" t="s">
        <v>114</v>
      </c>
      <c r="D4" s="32" t="s">
        <v>115</v>
      </c>
      <c r="E4" s="32" t="s">
        <v>116</v>
      </c>
      <c r="F4" s="34">
        <v>1617630</v>
      </c>
      <c r="G4" s="32" t="s">
        <v>117</v>
      </c>
      <c r="H4" s="32" t="s">
        <v>118</v>
      </c>
      <c r="I4" s="32" t="s">
        <v>119</v>
      </c>
      <c r="J4" s="32" t="s">
        <v>119</v>
      </c>
    </row>
    <row r="5" spans="1:10" x14ac:dyDescent="0.2">
      <c r="A5" s="32">
        <v>100314</v>
      </c>
      <c r="B5" s="33">
        <v>44198</v>
      </c>
      <c r="C5" s="32" t="s">
        <v>114</v>
      </c>
      <c r="D5" s="32" t="s">
        <v>115</v>
      </c>
      <c r="E5" s="32" t="s">
        <v>116</v>
      </c>
      <c r="F5" s="34">
        <v>8678500</v>
      </c>
      <c r="G5" s="32" t="s">
        <v>120</v>
      </c>
      <c r="H5" s="35" t="s">
        <v>121</v>
      </c>
      <c r="I5" s="32" t="s">
        <v>122</v>
      </c>
      <c r="J5" s="32" t="s">
        <v>122</v>
      </c>
    </row>
    <row r="6" spans="1:10" x14ac:dyDescent="0.2">
      <c r="A6" s="32">
        <v>100359</v>
      </c>
      <c r="B6" s="33">
        <v>44198</v>
      </c>
      <c r="C6" s="32" t="s">
        <v>123</v>
      </c>
      <c r="D6" s="32" t="s">
        <v>124</v>
      </c>
      <c r="E6" s="32" t="s">
        <v>125</v>
      </c>
      <c r="F6" s="34">
        <v>2052660</v>
      </c>
      <c r="G6" s="32" t="s">
        <v>117</v>
      </c>
      <c r="H6" s="32" t="s">
        <v>126</v>
      </c>
      <c r="I6" s="32" t="s">
        <v>119</v>
      </c>
      <c r="J6" s="32" t="s">
        <v>119</v>
      </c>
    </row>
    <row r="7" spans="1:10" x14ac:dyDescent="0.2">
      <c r="A7" s="32">
        <v>100315</v>
      </c>
      <c r="B7" s="33">
        <v>44199</v>
      </c>
      <c r="C7" s="32" t="s">
        <v>114</v>
      </c>
      <c r="D7" s="32" t="s">
        <v>115</v>
      </c>
      <c r="E7" s="32" t="s">
        <v>116</v>
      </c>
      <c r="F7" s="34">
        <v>17580000</v>
      </c>
      <c r="G7" s="32" t="s">
        <v>117</v>
      </c>
      <c r="H7" s="35" t="s">
        <v>121</v>
      </c>
      <c r="I7" s="32" t="s">
        <v>122</v>
      </c>
      <c r="J7" s="32" t="s">
        <v>122</v>
      </c>
    </row>
    <row r="8" spans="1:10" x14ac:dyDescent="0.2">
      <c r="A8" s="32">
        <v>100385</v>
      </c>
      <c r="B8" s="33">
        <v>44199</v>
      </c>
      <c r="C8" s="32" t="s">
        <v>114</v>
      </c>
      <c r="D8" s="32" t="s">
        <v>115</v>
      </c>
      <c r="E8" s="32" t="s">
        <v>116</v>
      </c>
      <c r="F8" s="34">
        <v>1925000</v>
      </c>
      <c r="G8" s="32" t="s">
        <v>127</v>
      </c>
      <c r="H8" s="32" t="s">
        <v>128</v>
      </c>
      <c r="I8" s="32" t="s">
        <v>119</v>
      </c>
      <c r="J8" s="32" t="s">
        <v>119</v>
      </c>
    </row>
    <row r="9" spans="1:10" x14ac:dyDescent="0.2">
      <c r="A9" s="32">
        <v>100388</v>
      </c>
      <c r="B9" s="33">
        <v>44200</v>
      </c>
      <c r="C9" s="32" t="s">
        <v>114</v>
      </c>
      <c r="D9" s="32" t="s">
        <v>129</v>
      </c>
      <c r="E9" s="32" t="s">
        <v>125</v>
      </c>
      <c r="F9" s="34">
        <v>12934500</v>
      </c>
      <c r="G9" s="32" t="s">
        <v>117</v>
      </c>
      <c r="H9" s="35" t="s">
        <v>121</v>
      </c>
      <c r="I9" s="32" t="s">
        <v>122</v>
      </c>
      <c r="J9" s="32" t="s">
        <v>122</v>
      </c>
    </row>
    <row r="10" spans="1:10" x14ac:dyDescent="0.2">
      <c r="A10" s="32">
        <v>100358</v>
      </c>
      <c r="B10" s="33">
        <v>44201</v>
      </c>
      <c r="C10" s="32" t="s">
        <v>114</v>
      </c>
      <c r="D10" s="32" t="s">
        <v>124</v>
      </c>
      <c r="E10" s="32" t="s">
        <v>125</v>
      </c>
      <c r="F10" s="34">
        <v>928300</v>
      </c>
      <c r="G10" s="32" t="s">
        <v>127</v>
      </c>
      <c r="H10" s="35" t="s">
        <v>130</v>
      </c>
      <c r="I10" s="32" t="s">
        <v>119</v>
      </c>
      <c r="J10" s="32" t="s">
        <v>119</v>
      </c>
    </row>
    <row r="11" spans="1:10" x14ac:dyDescent="0.2">
      <c r="A11" s="32">
        <v>100264</v>
      </c>
      <c r="B11" s="33">
        <v>44203</v>
      </c>
      <c r="C11" s="32" t="s">
        <v>123</v>
      </c>
      <c r="D11" s="32" t="s">
        <v>115</v>
      </c>
      <c r="E11" s="32" t="s">
        <v>116</v>
      </c>
      <c r="F11" s="34">
        <v>2219900</v>
      </c>
      <c r="G11" s="32" t="s">
        <v>117</v>
      </c>
      <c r="H11" s="32" t="s">
        <v>126</v>
      </c>
      <c r="I11" s="32" t="s">
        <v>119</v>
      </c>
      <c r="J11" s="32" t="s">
        <v>119</v>
      </c>
    </row>
    <row r="12" spans="1:10" x14ac:dyDescent="0.2">
      <c r="A12" s="32">
        <v>100265</v>
      </c>
      <c r="B12" s="33">
        <v>44203</v>
      </c>
      <c r="C12" s="32" t="s">
        <v>114</v>
      </c>
      <c r="D12" s="32" t="s">
        <v>115</v>
      </c>
      <c r="E12" s="32" t="s">
        <v>116</v>
      </c>
      <c r="F12" s="34">
        <v>14100000</v>
      </c>
      <c r="G12" s="32" t="s">
        <v>117</v>
      </c>
      <c r="H12" s="35" t="s">
        <v>121</v>
      </c>
      <c r="I12" s="32" t="s">
        <v>122</v>
      </c>
      <c r="J12" s="32" t="s">
        <v>122</v>
      </c>
    </row>
    <row r="13" spans="1:10" x14ac:dyDescent="0.2">
      <c r="A13" s="32">
        <v>100357</v>
      </c>
      <c r="B13" s="33">
        <v>44204</v>
      </c>
      <c r="C13" s="32" t="s">
        <v>114</v>
      </c>
      <c r="D13" s="32" t="s">
        <v>115</v>
      </c>
      <c r="E13" s="32" t="s">
        <v>116</v>
      </c>
      <c r="F13" s="34">
        <v>4762808</v>
      </c>
      <c r="G13" s="32" t="s">
        <v>127</v>
      </c>
      <c r="H13" s="32" t="s">
        <v>131</v>
      </c>
      <c r="I13" s="32" t="s">
        <v>122</v>
      </c>
      <c r="J13" s="32" t="s">
        <v>122</v>
      </c>
    </row>
    <row r="14" spans="1:10" x14ac:dyDescent="0.2">
      <c r="A14" s="32">
        <v>100399</v>
      </c>
      <c r="B14" s="33">
        <v>44204</v>
      </c>
      <c r="C14" s="32" t="s">
        <v>114</v>
      </c>
      <c r="D14" s="32" t="s">
        <v>115</v>
      </c>
      <c r="E14" s="32" t="s">
        <v>116</v>
      </c>
      <c r="F14" s="34">
        <v>13925190</v>
      </c>
      <c r="G14" s="32" t="s">
        <v>117</v>
      </c>
      <c r="H14" s="35" t="s">
        <v>121</v>
      </c>
      <c r="I14" s="32" t="s">
        <v>122</v>
      </c>
      <c r="J14" s="32" t="s">
        <v>122</v>
      </c>
    </row>
    <row r="15" spans="1:10" x14ac:dyDescent="0.2">
      <c r="A15" s="32">
        <v>100329</v>
      </c>
      <c r="B15" s="33">
        <v>44205</v>
      </c>
      <c r="C15" s="32" t="s">
        <v>114</v>
      </c>
      <c r="D15" s="32" t="s">
        <v>115</v>
      </c>
      <c r="E15" s="32" t="s">
        <v>116</v>
      </c>
      <c r="F15" s="34">
        <v>6350000</v>
      </c>
      <c r="G15" s="32" t="s">
        <v>117</v>
      </c>
      <c r="H15" s="35" t="s">
        <v>121</v>
      </c>
      <c r="I15" s="32" t="s">
        <v>122</v>
      </c>
      <c r="J15" s="32" t="s">
        <v>122</v>
      </c>
    </row>
    <row r="16" spans="1:10" x14ac:dyDescent="0.2">
      <c r="A16" s="32">
        <v>100429</v>
      </c>
      <c r="B16" s="33">
        <v>44205</v>
      </c>
      <c r="C16" s="32" t="s">
        <v>114</v>
      </c>
      <c r="D16" s="32" t="s">
        <v>124</v>
      </c>
      <c r="E16" s="32" t="s">
        <v>125</v>
      </c>
      <c r="F16" s="34">
        <v>4036000</v>
      </c>
      <c r="G16" s="32" t="s">
        <v>127</v>
      </c>
      <c r="H16" s="32" t="s">
        <v>132</v>
      </c>
      <c r="I16" s="32" t="s">
        <v>122</v>
      </c>
      <c r="J16" s="32" t="s">
        <v>122</v>
      </c>
    </row>
    <row r="17" spans="1:10" x14ac:dyDescent="0.2">
      <c r="A17" s="32">
        <v>100441</v>
      </c>
      <c r="B17" s="33">
        <v>44206</v>
      </c>
      <c r="C17" s="32" t="s">
        <v>114</v>
      </c>
      <c r="D17" s="32" t="s">
        <v>133</v>
      </c>
      <c r="E17" s="32" t="s">
        <v>116</v>
      </c>
      <c r="F17" s="34">
        <v>472800</v>
      </c>
      <c r="G17" s="32" t="s">
        <v>127</v>
      </c>
      <c r="H17" s="32" t="s">
        <v>118</v>
      </c>
      <c r="I17" s="32" t="s">
        <v>122</v>
      </c>
      <c r="J17" s="32" t="s">
        <v>122</v>
      </c>
    </row>
    <row r="18" spans="1:10" x14ac:dyDescent="0.2">
      <c r="A18" s="32">
        <v>100442</v>
      </c>
      <c r="B18" s="33">
        <v>44206</v>
      </c>
      <c r="C18" s="32" t="s">
        <v>114</v>
      </c>
      <c r="D18" s="32" t="s">
        <v>124</v>
      </c>
      <c r="E18" s="32" t="s">
        <v>125</v>
      </c>
      <c r="F18" s="34">
        <v>11710880</v>
      </c>
      <c r="G18" s="32" t="s">
        <v>127</v>
      </c>
      <c r="H18" s="35" t="s">
        <v>121</v>
      </c>
      <c r="I18" s="32" t="s">
        <v>122</v>
      </c>
      <c r="J18" s="32" t="s">
        <v>122</v>
      </c>
    </row>
    <row r="19" spans="1:10" x14ac:dyDescent="0.2">
      <c r="A19" s="32">
        <v>100372</v>
      </c>
      <c r="B19" s="33">
        <v>44208</v>
      </c>
      <c r="C19" s="32" t="s">
        <v>114</v>
      </c>
      <c r="D19" s="32" t="s">
        <v>115</v>
      </c>
      <c r="E19" s="32" t="s">
        <v>116</v>
      </c>
      <c r="F19" s="34">
        <v>1370300</v>
      </c>
      <c r="G19" s="32" t="s">
        <v>117</v>
      </c>
      <c r="H19" s="35" t="s">
        <v>121</v>
      </c>
      <c r="I19" s="32" t="s">
        <v>122</v>
      </c>
      <c r="J19" s="32" t="s">
        <v>122</v>
      </c>
    </row>
    <row r="20" spans="1:10" x14ac:dyDescent="0.2">
      <c r="A20" s="32">
        <v>100281</v>
      </c>
      <c r="B20" s="33">
        <v>44209</v>
      </c>
      <c r="C20" s="32" t="s">
        <v>123</v>
      </c>
      <c r="D20" s="32" t="s">
        <v>124</v>
      </c>
      <c r="E20" s="32" t="s">
        <v>125</v>
      </c>
      <c r="F20" s="34">
        <v>1432835</v>
      </c>
      <c r="G20" s="32" t="s">
        <v>117</v>
      </c>
      <c r="H20" s="32" t="s">
        <v>126</v>
      </c>
      <c r="I20" s="32" t="s">
        <v>119</v>
      </c>
      <c r="J20" s="32" t="s">
        <v>119</v>
      </c>
    </row>
    <row r="21" spans="1:10" x14ac:dyDescent="0.2">
      <c r="A21" s="32">
        <v>100280</v>
      </c>
      <c r="B21" s="33">
        <v>44211</v>
      </c>
      <c r="C21" s="32" t="s">
        <v>114</v>
      </c>
      <c r="D21" s="32" t="s">
        <v>115</v>
      </c>
      <c r="E21" s="32" t="s">
        <v>116</v>
      </c>
      <c r="F21" s="34">
        <v>82000</v>
      </c>
      <c r="G21" s="32" t="s">
        <v>127</v>
      </c>
      <c r="H21" s="32" t="s">
        <v>134</v>
      </c>
      <c r="I21" s="32" t="s">
        <v>122</v>
      </c>
      <c r="J21" s="32" t="s">
        <v>122</v>
      </c>
    </row>
    <row r="22" spans="1:10" x14ac:dyDescent="0.2">
      <c r="A22" s="32">
        <v>100424</v>
      </c>
      <c r="B22" s="33">
        <v>44212</v>
      </c>
      <c r="C22" s="32" t="s">
        <v>114</v>
      </c>
      <c r="D22" s="32" t="s">
        <v>115</v>
      </c>
      <c r="E22" s="32" t="s">
        <v>116</v>
      </c>
      <c r="F22" s="34">
        <v>192000</v>
      </c>
      <c r="G22" s="32" t="s">
        <v>127</v>
      </c>
      <c r="H22" s="32" t="s">
        <v>118</v>
      </c>
      <c r="I22" s="32" t="s">
        <v>119</v>
      </c>
      <c r="J22" s="32" t="s">
        <v>119</v>
      </c>
    </row>
    <row r="23" spans="1:10" x14ac:dyDescent="0.2">
      <c r="A23" s="32">
        <v>100425</v>
      </c>
      <c r="B23" s="33">
        <v>44212</v>
      </c>
      <c r="C23" s="32" t="s">
        <v>114</v>
      </c>
      <c r="D23" s="32" t="s">
        <v>115</v>
      </c>
      <c r="E23" s="32" t="s">
        <v>116</v>
      </c>
      <c r="F23" s="34">
        <v>4950000</v>
      </c>
      <c r="G23" s="32" t="s">
        <v>117</v>
      </c>
      <c r="H23" s="35" t="s">
        <v>130</v>
      </c>
      <c r="I23" s="32" t="s">
        <v>122</v>
      </c>
      <c r="J23" s="32" t="s">
        <v>122</v>
      </c>
    </row>
    <row r="24" spans="1:10" x14ac:dyDescent="0.2">
      <c r="A24" s="32">
        <v>100426</v>
      </c>
      <c r="B24" s="33">
        <v>44212</v>
      </c>
      <c r="C24" s="32" t="s">
        <v>114</v>
      </c>
      <c r="D24" s="32" t="s">
        <v>135</v>
      </c>
      <c r="E24" s="32" t="s">
        <v>136</v>
      </c>
      <c r="F24" s="34">
        <v>2432875</v>
      </c>
      <c r="G24" s="32" t="s">
        <v>120</v>
      </c>
      <c r="H24" s="35" t="s">
        <v>121</v>
      </c>
      <c r="I24" s="32" t="s">
        <v>119</v>
      </c>
      <c r="J24" s="32" t="s">
        <v>119</v>
      </c>
    </row>
    <row r="25" spans="1:10" x14ac:dyDescent="0.2">
      <c r="A25" s="32">
        <v>100252</v>
      </c>
      <c r="B25" s="33">
        <v>44213</v>
      </c>
      <c r="C25" s="32" t="s">
        <v>114</v>
      </c>
      <c r="D25" s="32" t="s">
        <v>137</v>
      </c>
      <c r="E25" s="32" t="s">
        <v>138</v>
      </c>
      <c r="F25" s="34">
        <v>1529600</v>
      </c>
      <c r="G25" s="32" t="s">
        <v>127</v>
      </c>
      <c r="H25" s="35" t="s">
        <v>121</v>
      </c>
      <c r="I25" s="32" t="s">
        <v>119</v>
      </c>
      <c r="J25" s="32" t="s">
        <v>119</v>
      </c>
    </row>
    <row r="26" spans="1:10" x14ac:dyDescent="0.2">
      <c r="A26" s="32">
        <v>100279</v>
      </c>
      <c r="B26" s="33">
        <v>44214</v>
      </c>
      <c r="C26" s="32" t="s">
        <v>114</v>
      </c>
      <c r="D26" s="32" t="s">
        <v>115</v>
      </c>
      <c r="E26" s="32" t="s">
        <v>116</v>
      </c>
      <c r="F26" s="34">
        <v>7677000</v>
      </c>
      <c r="G26" s="32" t="s">
        <v>117</v>
      </c>
      <c r="H26" s="35" t="s">
        <v>121</v>
      </c>
      <c r="I26" s="32" t="s">
        <v>122</v>
      </c>
      <c r="J26" s="32" t="s">
        <v>122</v>
      </c>
    </row>
    <row r="27" spans="1:10" x14ac:dyDescent="0.2">
      <c r="A27" s="32">
        <v>100292</v>
      </c>
      <c r="B27" s="33">
        <v>44214</v>
      </c>
      <c r="C27" s="32" t="s">
        <v>114</v>
      </c>
      <c r="D27" s="32" t="s">
        <v>115</v>
      </c>
      <c r="E27" s="32" t="s">
        <v>116</v>
      </c>
      <c r="F27" s="34">
        <v>13750000</v>
      </c>
      <c r="G27" s="32" t="s">
        <v>117</v>
      </c>
      <c r="H27" s="35" t="s">
        <v>121</v>
      </c>
      <c r="I27" s="32" t="s">
        <v>122</v>
      </c>
      <c r="J27" s="32" t="s">
        <v>122</v>
      </c>
    </row>
    <row r="28" spans="1:10" x14ac:dyDescent="0.2">
      <c r="A28" s="32">
        <v>100398</v>
      </c>
      <c r="B28" s="33">
        <v>44214</v>
      </c>
      <c r="C28" s="32" t="s">
        <v>123</v>
      </c>
      <c r="D28" s="32" t="s">
        <v>115</v>
      </c>
      <c r="E28" s="32" t="s">
        <v>116</v>
      </c>
      <c r="F28" s="34">
        <v>2529400</v>
      </c>
      <c r="G28" s="32" t="s">
        <v>117</v>
      </c>
      <c r="H28" s="32" t="s">
        <v>126</v>
      </c>
      <c r="I28" s="32" t="s">
        <v>119</v>
      </c>
      <c r="J28" s="32" t="s">
        <v>119</v>
      </c>
    </row>
    <row r="29" spans="1:10" x14ac:dyDescent="0.2">
      <c r="A29" s="32">
        <v>100382</v>
      </c>
      <c r="B29" s="33">
        <v>44215</v>
      </c>
      <c r="C29" s="32" t="s">
        <v>114</v>
      </c>
      <c r="D29" s="32" t="s">
        <v>133</v>
      </c>
      <c r="E29" s="32" t="s">
        <v>116</v>
      </c>
      <c r="F29" s="34">
        <v>2328650</v>
      </c>
      <c r="G29" s="32" t="s">
        <v>117</v>
      </c>
      <c r="H29" s="32" t="s">
        <v>134</v>
      </c>
      <c r="I29" s="32" t="s">
        <v>119</v>
      </c>
      <c r="J29" s="32" t="s">
        <v>119</v>
      </c>
    </row>
    <row r="30" spans="1:10" x14ac:dyDescent="0.2">
      <c r="A30" s="32">
        <v>100461</v>
      </c>
      <c r="B30" s="33">
        <v>44216</v>
      </c>
      <c r="C30" s="32" t="s">
        <v>114</v>
      </c>
      <c r="D30" s="32" t="s">
        <v>124</v>
      </c>
      <c r="E30" s="32" t="s">
        <v>125</v>
      </c>
      <c r="F30" s="34">
        <v>4380200</v>
      </c>
      <c r="G30" s="32" t="s">
        <v>127</v>
      </c>
      <c r="H30" s="35" t="s">
        <v>130</v>
      </c>
      <c r="I30" s="32" t="s">
        <v>122</v>
      </c>
      <c r="J30" s="32" t="s">
        <v>122</v>
      </c>
    </row>
    <row r="31" spans="1:10" x14ac:dyDescent="0.2">
      <c r="A31" s="32">
        <v>100263</v>
      </c>
      <c r="B31" s="33">
        <v>44218</v>
      </c>
      <c r="C31" s="32" t="s">
        <v>114</v>
      </c>
      <c r="D31" s="32" t="s">
        <v>133</v>
      </c>
      <c r="E31" s="32" t="s">
        <v>116</v>
      </c>
      <c r="F31" s="34">
        <v>2815000</v>
      </c>
      <c r="G31" s="32" t="s">
        <v>139</v>
      </c>
      <c r="H31" s="35" t="s">
        <v>121</v>
      </c>
      <c r="I31" s="32" t="s">
        <v>122</v>
      </c>
      <c r="J31" s="32" t="s">
        <v>122</v>
      </c>
    </row>
    <row r="32" spans="1:10" x14ac:dyDescent="0.2">
      <c r="A32" s="32">
        <v>100453</v>
      </c>
      <c r="B32" s="33">
        <v>44218</v>
      </c>
      <c r="C32" s="32" t="s">
        <v>114</v>
      </c>
      <c r="D32" s="32" t="s">
        <v>115</v>
      </c>
      <c r="E32" s="32" t="s">
        <v>116</v>
      </c>
      <c r="F32" s="34">
        <v>1177700</v>
      </c>
      <c r="G32" s="32" t="s">
        <v>117</v>
      </c>
      <c r="H32" s="32" t="s">
        <v>128</v>
      </c>
      <c r="I32" s="32" t="s">
        <v>119</v>
      </c>
      <c r="J32" s="32" t="s">
        <v>119</v>
      </c>
    </row>
    <row r="33" spans="1:10" x14ac:dyDescent="0.2">
      <c r="A33" s="32">
        <v>100381</v>
      </c>
      <c r="B33" s="33">
        <v>44219</v>
      </c>
      <c r="C33" s="32" t="s">
        <v>114</v>
      </c>
      <c r="D33" s="32" t="s">
        <v>135</v>
      </c>
      <c r="E33" s="32" t="s">
        <v>136</v>
      </c>
      <c r="F33" s="34">
        <v>7203500</v>
      </c>
      <c r="G33" s="32" t="s">
        <v>117</v>
      </c>
      <c r="H33" s="35" t="s">
        <v>130</v>
      </c>
      <c r="I33" s="32" t="s">
        <v>122</v>
      </c>
      <c r="J33" s="32" t="s">
        <v>122</v>
      </c>
    </row>
    <row r="34" spans="1:10" x14ac:dyDescent="0.2">
      <c r="A34" s="32">
        <v>100275</v>
      </c>
      <c r="B34" s="33">
        <v>44221</v>
      </c>
      <c r="C34" s="32" t="s">
        <v>114</v>
      </c>
      <c r="D34" s="32" t="s">
        <v>124</v>
      </c>
      <c r="E34" s="32" t="s">
        <v>125</v>
      </c>
      <c r="F34" s="34">
        <v>53410614</v>
      </c>
      <c r="G34" s="32" t="s">
        <v>117</v>
      </c>
      <c r="H34" s="32" t="s">
        <v>110</v>
      </c>
      <c r="I34" s="32" t="s">
        <v>122</v>
      </c>
      <c r="J34" s="32" t="s">
        <v>122</v>
      </c>
    </row>
    <row r="35" spans="1:10" x14ac:dyDescent="0.2">
      <c r="A35" s="32">
        <v>100277</v>
      </c>
      <c r="B35" s="33">
        <v>44221</v>
      </c>
      <c r="C35" s="32" t="s">
        <v>114</v>
      </c>
      <c r="D35" s="32" t="s">
        <v>133</v>
      </c>
      <c r="E35" s="32" t="s">
        <v>116</v>
      </c>
      <c r="F35" s="34">
        <v>3189300</v>
      </c>
      <c r="G35" s="32" t="s">
        <v>127</v>
      </c>
      <c r="H35" s="32" t="s">
        <v>140</v>
      </c>
      <c r="I35" s="32" t="s">
        <v>122</v>
      </c>
      <c r="J35" s="32" t="s">
        <v>122</v>
      </c>
    </row>
    <row r="36" spans="1:10" x14ac:dyDescent="0.2">
      <c r="A36" s="32">
        <v>100312</v>
      </c>
      <c r="B36" s="33">
        <v>44221</v>
      </c>
      <c r="C36" s="32" t="s">
        <v>123</v>
      </c>
      <c r="D36" s="32" t="s">
        <v>129</v>
      </c>
      <c r="E36" s="32" t="s">
        <v>125</v>
      </c>
      <c r="F36" s="34">
        <v>3145700</v>
      </c>
      <c r="G36" s="32" t="s">
        <v>117</v>
      </c>
      <c r="H36" s="32" t="s">
        <v>141</v>
      </c>
      <c r="I36" s="32" t="s">
        <v>119</v>
      </c>
      <c r="J36" s="32" t="s">
        <v>119</v>
      </c>
    </row>
    <row r="37" spans="1:10" x14ac:dyDescent="0.2">
      <c r="A37" s="32">
        <v>100327</v>
      </c>
      <c r="B37" s="33">
        <v>44221</v>
      </c>
      <c r="C37" s="32" t="s">
        <v>114</v>
      </c>
      <c r="D37" s="32" t="s">
        <v>124</v>
      </c>
      <c r="E37" s="32" t="s">
        <v>125</v>
      </c>
      <c r="F37" s="34">
        <v>1451100</v>
      </c>
      <c r="G37" s="32" t="s">
        <v>117</v>
      </c>
      <c r="H37" s="32" t="s">
        <v>142</v>
      </c>
      <c r="I37" s="32" t="s">
        <v>119</v>
      </c>
      <c r="J37" s="32" t="s">
        <v>119</v>
      </c>
    </row>
    <row r="38" spans="1:10" x14ac:dyDescent="0.2">
      <c r="A38" s="32">
        <v>100326</v>
      </c>
      <c r="B38" s="33">
        <v>44222</v>
      </c>
      <c r="C38" s="32" t="s">
        <v>114</v>
      </c>
      <c r="D38" s="32" t="s">
        <v>137</v>
      </c>
      <c r="E38" s="32" t="s">
        <v>138</v>
      </c>
      <c r="F38" s="34">
        <v>1787900</v>
      </c>
      <c r="G38" s="32" t="s">
        <v>117</v>
      </c>
      <c r="H38" s="35" t="s">
        <v>130</v>
      </c>
      <c r="I38" s="32" t="s">
        <v>119</v>
      </c>
      <c r="J38" s="32" t="s">
        <v>119</v>
      </c>
    </row>
    <row r="39" spans="1:10" x14ac:dyDescent="0.2">
      <c r="A39" s="32">
        <v>100379</v>
      </c>
      <c r="B39" s="33">
        <v>44222</v>
      </c>
      <c r="C39" s="32" t="s">
        <v>114</v>
      </c>
      <c r="D39" s="32" t="s">
        <v>115</v>
      </c>
      <c r="E39" s="32" t="s">
        <v>116</v>
      </c>
      <c r="F39" s="34">
        <v>18777355</v>
      </c>
      <c r="G39" s="32" t="s">
        <v>117</v>
      </c>
      <c r="H39" s="35" t="s">
        <v>121</v>
      </c>
      <c r="I39" s="32" t="s">
        <v>122</v>
      </c>
      <c r="J39" s="32" t="s">
        <v>122</v>
      </c>
    </row>
    <row r="40" spans="1:10" x14ac:dyDescent="0.2">
      <c r="A40" s="32">
        <v>100310</v>
      </c>
      <c r="B40" s="33">
        <v>44224</v>
      </c>
      <c r="C40" s="32" t="s">
        <v>114</v>
      </c>
      <c r="D40" s="32" t="s">
        <v>124</v>
      </c>
      <c r="E40" s="32" t="s">
        <v>125</v>
      </c>
      <c r="F40" s="34">
        <v>8800000</v>
      </c>
      <c r="G40" s="32" t="s">
        <v>120</v>
      </c>
      <c r="H40" s="35" t="s">
        <v>130</v>
      </c>
      <c r="I40" s="32" t="s">
        <v>122</v>
      </c>
      <c r="J40" s="32" t="s">
        <v>122</v>
      </c>
    </row>
    <row r="41" spans="1:10" x14ac:dyDescent="0.2">
      <c r="A41" s="32">
        <v>100341</v>
      </c>
      <c r="B41" s="33">
        <v>44224</v>
      </c>
      <c r="C41" s="32" t="s">
        <v>114</v>
      </c>
      <c r="D41" s="32" t="s">
        <v>115</v>
      </c>
      <c r="E41" s="32" t="s">
        <v>116</v>
      </c>
      <c r="F41" s="34">
        <v>1123000</v>
      </c>
      <c r="G41" s="32" t="s">
        <v>117</v>
      </c>
      <c r="H41" s="35" t="s">
        <v>130</v>
      </c>
      <c r="I41" s="32" t="s">
        <v>122</v>
      </c>
      <c r="J41" s="32" t="s">
        <v>122</v>
      </c>
    </row>
    <row r="42" spans="1:10" x14ac:dyDescent="0.2">
      <c r="A42" s="32">
        <v>100289</v>
      </c>
      <c r="B42" s="33">
        <v>44225</v>
      </c>
      <c r="C42" s="32" t="s">
        <v>123</v>
      </c>
      <c r="D42" s="32" t="s">
        <v>115</v>
      </c>
      <c r="E42" s="32" t="s">
        <v>116</v>
      </c>
      <c r="F42" s="34">
        <v>2145420</v>
      </c>
      <c r="G42" s="32" t="s">
        <v>117</v>
      </c>
      <c r="H42" s="32" t="s">
        <v>126</v>
      </c>
      <c r="I42" s="32" t="s">
        <v>119</v>
      </c>
      <c r="J42" s="32" t="s">
        <v>119</v>
      </c>
    </row>
    <row r="43" spans="1:10" x14ac:dyDescent="0.2">
      <c r="A43" s="32">
        <v>100290</v>
      </c>
      <c r="B43" s="33">
        <v>44225</v>
      </c>
      <c r="C43" s="32" t="s">
        <v>114</v>
      </c>
      <c r="D43" s="32" t="s">
        <v>115</v>
      </c>
      <c r="E43" s="32" t="s">
        <v>116</v>
      </c>
      <c r="F43" s="34">
        <v>18933000</v>
      </c>
      <c r="G43" s="32" t="s">
        <v>117</v>
      </c>
      <c r="H43" s="35" t="s">
        <v>130</v>
      </c>
      <c r="I43" s="32" t="s">
        <v>122</v>
      </c>
      <c r="J43" s="32" t="s">
        <v>122</v>
      </c>
    </row>
    <row r="44" spans="1:10" x14ac:dyDescent="0.2">
      <c r="A44" s="32">
        <v>100291</v>
      </c>
      <c r="B44" s="33">
        <v>44225</v>
      </c>
      <c r="C44" s="32" t="s">
        <v>114</v>
      </c>
      <c r="D44" s="32" t="s">
        <v>115</v>
      </c>
      <c r="E44" s="32" t="s">
        <v>116</v>
      </c>
      <c r="F44" s="34">
        <v>21400000</v>
      </c>
      <c r="G44" s="32" t="s">
        <v>120</v>
      </c>
      <c r="H44" s="35" t="s">
        <v>121</v>
      </c>
      <c r="I44" s="32" t="s">
        <v>122</v>
      </c>
      <c r="J44" s="32" t="s">
        <v>122</v>
      </c>
    </row>
    <row r="45" spans="1:10" x14ac:dyDescent="0.2">
      <c r="A45" s="32">
        <v>100340</v>
      </c>
      <c r="B45" s="33">
        <v>44226</v>
      </c>
      <c r="C45" s="32" t="s">
        <v>114</v>
      </c>
      <c r="D45" s="32" t="s">
        <v>115</v>
      </c>
      <c r="E45" s="32" t="s">
        <v>116</v>
      </c>
      <c r="F45" s="34">
        <v>3754000</v>
      </c>
      <c r="G45" s="32" t="s">
        <v>117</v>
      </c>
      <c r="H45" s="35" t="s">
        <v>130</v>
      </c>
      <c r="I45" s="32" t="s">
        <v>122</v>
      </c>
      <c r="J45" s="32" t="s">
        <v>122</v>
      </c>
    </row>
    <row r="46" spans="1:10" x14ac:dyDescent="0.2">
      <c r="A46" s="32">
        <v>100415</v>
      </c>
      <c r="B46" s="33">
        <v>44227</v>
      </c>
      <c r="C46" s="32" t="s">
        <v>114</v>
      </c>
      <c r="D46" s="32" t="s">
        <v>115</v>
      </c>
      <c r="E46" s="32" t="s">
        <v>116</v>
      </c>
      <c r="F46" s="34">
        <v>9650000</v>
      </c>
      <c r="G46" s="32" t="s">
        <v>117</v>
      </c>
      <c r="H46" s="35" t="s">
        <v>130</v>
      </c>
      <c r="I46" s="32" t="s">
        <v>122</v>
      </c>
      <c r="J46" s="32" t="s">
        <v>122</v>
      </c>
    </row>
    <row r="47" spans="1:10" x14ac:dyDescent="0.2">
      <c r="A47" s="32">
        <v>100421</v>
      </c>
      <c r="B47" s="33">
        <v>44227</v>
      </c>
      <c r="C47" s="32" t="s">
        <v>114</v>
      </c>
      <c r="D47" s="32" t="s">
        <v>115</v>
      </c>
      <c r="E47" s="32" t="s">
        <v>116</v>
      </c>
      <c r="F47" s="34">
        <v>9503000</v>
      </c>
      <c r="G47" s="32" t="s">
        <v>117</v>
      </c>
      <c r="H47" s="35" t="s">
        <v>130</v>
      </c>
      <c r="I47" s="32" t="s">
        <v>122</v>
      </c>
      <c r="J47" s="32" t="s">
        <v>122</v>
      </c>
    </row>
    <row r="48" spans="1:10" x14ac:dyDescent="0.2">
      <c r="A48" s="32">
        <v>100304</v>
      </c>
      <c r="B48" s="33">
        <v>44228</v>
      </c>
      <c r="C48" s="32" t="s">
        <v>114</v>
      </c>
      <c r="D48" s="32" t="s">
        <v>133</v>
      </c>
      <c r="E48" s="32" t="s">
        <v>116</v>
      </c>
      <c r="F48" s="34">
        <v>1688300</v>
      </c>
      <c r="G48" s="32" t="s">
        <v>117</v>
      </c>
      <c r="H48" s="32" t="s">
        <v>128</v>
      </c>
      <c r="I48" s="32" t="s">
        <v>119</v>
      </c>
      <c r="J48" s="32" t="s">
        <v>122</v>
      </c>
    </row>
    <row r="49" spans="1:10" x14ac:dyDescent="0.2">
      <c r="A49" s="32">
        <v>100414</v>
      </c>
      <c r="B49" s="33">
        <v>44229</v>
      </c>
      <c r="C49" s="32" t="s">
        <v>114</v>
      </c>
      <c r="D49" s="32" t="s">
        <v>124</v>
      </c>
      <c r="E49" s="32" t="s">
        <v>125</v>
      </c>
      <c r="F49" s="34">
        <v>17856705</v>
      </c>
      <c r="G49" s="32" t="s">
        <v>127</v>
      </c>
      <c r="H49" s="35" t="s">
        <v>121</v>
      </c>
      <c r="I49" s="32" t="s">
        <v>122</v>
      </c>
      <c r="J49" s="32" t="s">
        <v>122</v>
      </c>
    </row>
    <row r="50" spans="1:10" x14ac:dyDescent="0.2">
      <c r="A50" s="32">
        <v>100420</v>
      </c>
      <c r="B50" s="33">
        <v>44229</v>
      </c>
      <c r="C50" s="32" t="s">
        <v>114</v>
      </c>
      <c r="D50" s="32" t="s">
        <v>115</v>
      </c>
      <c r="E50" s="32" t="s">
        <v>116</v>
      </c>
      <c r="F50" s="34">
        <v>7577000</v>
      </c>
      <c r="G50" s="32" t="s">
        <v>117</v>
      </c>
      <c r="H50" s="35" t="s">
        <v>121</v>
      </c>
      <c r="I50" s="32" t="s">
        <v>122</v>
      </c>
      <c r="J50" s="32" t="s">
        <v>122</v>
      </c>
    </row>
    <row r="51" spans="1:10" x14ac:dyDescent="0.2">
      <c r="A51" s="32">
        <v>100481</v>
      </c>
      <c r="B51" s="33">
        <v>44229</v>
      </c>
      <c r="C51" s="32" t="s">
        <v>114</v>
      </c>
      <c r="D51" s="32" t="s">
        <v>124</v>
      </c>
      <c r="E51" s="32" t="s">
        <v>125</v>
      </c>
      <c r="F51" s="34">
        <v>1990915</v>
      </c>
      <c r="G51" s="32" t="s">
        <v>127</v>
      </c>
      <c r="H51" s="35" t="s">
        <v>130</v>
      </c>
      <c r="I51" s="32" t="s">
        <v>119</v>
      </c>
      <c r="J51" s="32" t="s">
        <v>119</v>
      </c>
    </row>
    <row r="52" spans="1:10" x14ac:dyDescent="0.2">
      <c r="A52" s="32">
        <v>100352</v>
      </c>
      <c r="B52" s="33">
        <v>44230</v>
      </c>
      <c r="C52" s="32" t="s">
        <v>114</v>
      </c>
      <c r="D52" s="32" t="s">
        <v>133</v>
      </c>
      <c r="E52" s="32" t="s">
        <v>116</v>
      </c>
      <c r="F52" s="34">
        <v>1245000</v>
      </c>
      <c r="G52" s="32" t="s">
        <v>117</v>
      </c>
      <c r="H52" s="32" t="s">
        <v>128</v>
      </c>
      <c r="I52" s="32" t="s">
        <v>122</v>
      </c>
      <c r="J52" s="32" t="s">
        <v>122</v>
      </c>
    </row>
    <row r="53" spans="1:10" x14ac:dyDescent="0.2">
      <c r="A53" s="32">
        <v>100496</v>
      </c>
      <c r="B53" s="33">
        <v>44231</v>
      </c>
      <c r="C53" s="32" t="s">
        <v>114</v>
      </c>
      <c r="D53" s="32" t="s">
        <v>129</v>
      </c>
      <c r="E53" s="32" t="s">
        <v>125</v>
      </c>
      <c r="F53" s="34">
        <v>1895000</v>
      </c>
      <c r="G53" s="32" t="s">
        <v>127</v>
      </c>
      <c r="H53" s="35" t="s">
        <v>130</v>
      </c>
      <c r="I53" s="32" t="s">
        <v>119</v>
      </c>
      <c r="J53" s="32" t="s">
        <v>119</v>
      </c>
    </row>
    <row r="54" spans="1:10" x14ac:dyDescent="0.2">
      <c r="A54" s="32">
        <v>100309</v>
      </c>
      <c r="B54" s="33">
        <v>44232</v>
      </c>
      <c r="C54" s="32" t="s">
        <v>114</v>
      </c>
      <c r="D54" s="32" t="s">
        <v>124</v>
      </c>
      <c r="E54" s="32" t="s">
        <v>125</v>
      </c>
      <c r="F54" s="34">
        <v>5000368</v>
      </c>
      <c r="G54" s="32" t="s">
        <v>127</v>
      </c>
      <c r="H54" s="32" t="s">
        <v>143</v>
      </c>
      <c r="I54" s="32" t="s">
        <v>119</v>
      </c>
      <c r="J54" s="32" t="s">
        <v>119</v>
      </c>
    </row>
    <row r="55" spans="1:10" x14ac:dyDescent="0.2">
      <c r="A55" s="32">
        <v>100413</v>
      </c>
      <c r="B55" s="33">
        <v>44232</v>
      </c>
      <c r="C55" s="32" t="s">
        <v>114</v>
      </c>
      <c r="D55" s="32" t="s">
        <v>115</v>
      </c>
      <c r="E55" s="32" t="s">
        <v>116</v>
      </c>
      <c r="F55" s="34">
        <v>8397700</v>
      </c>
      <c r="G55" s="32" t="s">
        <v>117</v>
      </c>
      <c r="H55" s="35" t="s">
        <v>121</v>
      </c>
      <c r="I55" s="32" t="s">
        <v>122</v>
      </c>
      <c r="J55" s="32" t="s">
        <v>122</v>
      </c>
    </row>
    <row r="56" spans="1:10" x14ac:dyDescent="0.2">
      <c r="A56" s="32">
        <v>100498</v>
      </c>
      <c r="B56" s="33">
        <v>44233</v>
      </c>
      <c r="C56" s="32" t="s">
        <v>114</v>
      </c>
      <c r="D56" s="32" t="s">
        <v>133</v>
      </c>
      <c r="E56" s="32" t="s">
        <v>116</v>
      </c>
      <c r="F56" s="34">
        <v>36356000</v>
      </c>
      <c r="G56" s="32" t="s">
        <v>120</v>
      </c>
      <c r="H56" s="35" t="s">
        <v>121</v>
      </c>
      <c r="I56" s="32" t="s">
        <v>122</v>
      </c>
      <c r="J56" s="32" t="s">
        <v>122</v>
      </c>
    </row>
    <row r="57" spans="1:10" x14ac:dyDescent="0.2">
      <c r="A57" s="32">
        <v>100499</v>
      </c>
      <c r="B57" s="33">
        <v>44234</v>
      </c>
      <c r="C57" s="32" t="s">
        <v>114</v>
      </c>
      <c r="D57" s="32" t="s">
        <v>133</v>
      </c>
      <c r="E57" s="32" t="s">
        <v>116</v>
      </c>
      <c r="F57" s="34">
        <v>16932600</v>
      </c>
      <c r="G57" s="32" t="s">
        <v>120</v>
      </c>
      <c r="H57" s="35" t="s">
        <v>121</v>
      </c>
      <c r="I57" s="32" t="s">
        <v>122</v>
      </c>
      <c r="J57" s="32" t="s">
        <v>122</v>
      </c>
    </row>
    <row r="58" spans="1:10" x14ac:dyDescent="0.2">
      <c r="A58" s="32">
        <v>100509</v>
      </c>
      <c r="B58" s="33">
        <v>44234</v>
      </c>
      <c r="C58" s="32" t="s">
        <v>114</v>
      </c>
      <c r="D58" s="32" t="s">
        <v>137</v>
      </c>
      <c r="E58" s="32" t="s">
        <v>138</v>
      </c>
      <c r="F58" s="34">
        <v>1849000</v>
      </c>
      <c r="G58" s="32" t="s">
        <v>139</v>
      </c>
      <c r="H58" s="32" t="s">
        <v>118</v>
      </c>
      <c r="I58" s="32" t="s">
        <v>119</v>
      </c>
      <c r="J58" s="32" t="s">
        <v>119</v>
      </c>
    </row>
    <row r="59" spans="1:10" x14ac:dyDescent="0.2">
      <c r="A59" s="32">
        <v>100371</v>
      </c>
      <c r="B59" s="33">
        <v>44235</v>
      </c>
      <c r="C59" s="32" t="s">
        <v>114</v>
      </c>
      <c r="D59" s="32" t="s">
        <v>137</v>
      </c>
      <c r="E59" s="32" t="s">
        <v>138</v>
      </c>
      <c r="F59" s="34">
        <v>218490</v>
      </c>
      <c r="G59" s="32" t="s">
        <v>117</v>
      </c>
      <c r="H59" s="35" t="s">
        <v>121</v>
      </c>
      <c r="I59" s="32" t="s">
        <v>119</v>
      </c>
      <c r="J59" s="32" t="s">
        <v>119</v>
      </c>
    </row>
    <row r="60" spans="1:10" x14ac:dyDescent="0.2">
      <c r="A60" s="32">
        <v>100412</v>
      </c>
      <c r="B60" s="33">
        <v>44235</v>
      </c>
      <c r="C60" s="32" t="s">
        <v>114</v>
      </c>
      <c r="D60" s="32" t="s">
        <v>133</v>
      </c>
      <c r="E60" s="32" t="s">
        <v>116</v>
      </c>
      <c r="F60" s="34">
        <v>3052600</v>
      </c>
      <c r="G60" s="32" t="s">
        <v>117</v>
      </c>
      <c r="H60" s="35" t="s">
        <v>121</v>
      </c>
      <c r="I60" s="32" t="s">
        <v>122</v>
      </c>
      <c r="J60" s="32" t="s">
        <v>119</v>
      </c>
    </row>
    <row r="61" spans="1:10" x14ac:dyDescent="0.2">
      <c r="A61" s="32">
        <v>100370</v>
      </c>
      <c r="B61" s="33">
        <v>44236</v>
      </c>
      <c r="C61" s="32" t="s">
        <v>114</v>
      </c>
      <c r="D61" s="32" t="s">
        <v>124</v>
      </c>
      <c r="E61" s="32" t="s">
        <v>125</v>
      </c>
      <c r="F61" s="34">
        <v>8126500</v>
      </c>
      <c r="G61" s="32" t="s">
        <v>127</v>
      </c>
      <c r="H61" s="32" t="s">
        <v>134</v>
      </c>
      <c r="I61" s="32" t="s">
        <v>122</v>
      </c>
      <c r="J61" s="32" t="s">
        <v>122</v>
      </c>
    </row>
    <row r="62" spans="1:10" x14ac:dyDescent="0.2">
      <c r="A62" s="32">
        <v>100377</v>
      </c>
      <c r="B62" s="33">
        <v>44236</v>
      </c>
      <c r="C62" s="32" t="s">
        <v>114</v>
      </c>
      <c r="D62" s="32" t="s">
        <v>115</v>
      </c>
      <c r="E62" s="32" t="s">
        <v>116</v>
      </c>
      <c r="F62" s="34">
        <v>11400000</v>
      </c>
      <c r="G62" s="32" t="s">
        <v>127</v>
      </c>
      <c r="H62" s="35" t="s">
        <v>121</v>
      </c>
      <c r="I62" s="32" t="s">
        <v>122</v>
      </c>
      <c r="J62" s="32" t="s">
        <v>122</v>
      </c>
    </row>
    <row r="63" spans="1:10" x14ac:dyDescent="0.2">
      <c r="A63" s="32">
        <v>100452</v>
      </c>
      <c r="B63" s="33">
        <v>44236</v>
      </c>
      <c r="C63" s="32" t="s">
        <v>114</v>
      </c>
      <c r="D63" s="32" t="s">
        <v>133</v>
      </c>
      <c r="E63" s="32" t="s">
        <v>116</v>
      </c>
      <c r="F63" s="34">
        <v>5918400</v>
      </c>
      <c r="G63" s="32" t="s">
        <v>117</v>
      </c>
      <c r="H63" s="32" t="s">
        <v>126</v>
      </c>
      <c r="I63" s="32" t="s">
        <v>122</v>
      </c>
      <c r="J63" s="32" t="s">
        <v>119</v>
      </c>
    </row>
    <row r="64" spans="1:10" x14ac:dyDescent="0.2">
      <c r="A64" s="32">
        <v>100459</v>
      </c>
      <c r="B64" s="33">
        <v>44236</v>
      </c>
      <c r="C64" s="32" t="s">
        <v>123</v>
      </c>
      <c r="D64" s="32" t="s">
        <v>115</v>
      </c>
      <c r="E64" s="32" t="s">
        <v>116</v>
      </c>
      <c r="F64" s="34">
        <v>2550750</v>
      </c>
      <c r="G64" s="32" t="s">
        <v>117</v>
      </c>
      <c r="H64" s="32" t="s">
        <v>126</v>
      </c>
      <c r="I64" s="32" t="s">
        <v>119</v>
      </c>
      <c r="J64" s="32" t="s">
        <v>119</v>
      </c>
    </row>
    <row r="65" spans="1:10" x14ac:dyDescent="0.2">
      <c r="A65" s="32">
        <v>100325</v>
      </c>
      <c r="B65" s="33">
        <v>44240</v>
      </c>
      <c r="C65" s="32" t="s">
        <v>114</v>
      </c>
      <c r="D65" s="32" t="s">
        <v>115</v>
      </c>
      <c r="E65" s="32" t="s">
        <v>116</v>
      </c>
      <c r="F65" s="34">
        <v>140000</v>
      </c>
      <c r="G65" s="32" t="s">
        <v>127</v>
      </c>
      <c r="H65" s="32" t="s">
        <v>118</v>
      </c>
      <c r="I65" s="32" t="s">
        <v>119</v>
      </c>
      <c r="J65" s="32" t="s">
        <v>119</v>
      </c>
    </row>
    <row r="66" spans="1:10" x14ac:dyDescent="0.2">
      <c r="A66" s="32">
        <v>100419</v>
      </c>
      <c r="B66" s="33">
        <v>44240</v>
      </c>
      <c r="C66" s="32" t="s">
        <v>114</v>
      </c>
      <c r="D66" s="32" t="s">
        <v>115</v>
      </c>
      <c r="E66" s="32" t="s">
        <v>116</v>
      </c>
      <c r="F66" s="34">
        <v>725000</v>
      </c>
      <c r="G66" s="32" t="s">
        <v>127</v>
      </c>
      <c r="H66" s="32" t="s">
        <v>140</v>
      </c>
      <c r="I66" s="32" t="s">
        <v>119</v>
      </c>
      <c r="J66" s="32" t="s">
        <v>119</v>
      </c>
    </row>
    <row r="67" spans="1:10" x14ac:dyDescent="0.2">
      <c r="A67" s="32">
        <v>100512</v>
      </c>
      <c r="B67" s="33">
        <v>44240</v>
      </c>
      <c r="C67" s="32" t="s">
        <v>114</v>
      </c>
      <c r="D67" s="32" t="s">
        <v>115</v>
      </c>
      <c r="E67" s="32" t="s">
        <v>116</v>
      </c>
      <c r="F67" s="34">
        <v>10098900</v>
      </c>
      <c r="G67" s="32" t="s">
        <v>117</v>
      </c>
      <c r="H67" s="35" t="s">
        <v>130</v>
      </c>
      <c r="I67" s="32" t="s">
        <v>122</v>
      </c>
      <c r="J67" s="32" t="s">
        <v>122</v>
      </c>
    </row>
    <row r="68" spans="1:10" x14ac:dyDescent="0.2">
      <c r="A68" s="32">
        <v>100513</v>
      </c>
      <c r="B68" s="33">
        <v>44240</v>
      </c>
      <c r="C68" s="32" t="s">
        <v>123</v>
      </c>
      <c r="D68" s="32" t="s">
        <v>115</v>
      </c>
      <c r="E68" s="32" t="s">
        <v>116</v>
      </c>
      <c r="F68" s="34">
        <v>2937200</v>
      </c>
      <c r="G68" s="32" t="s">
        <v>117</v>
      </c>
      <c r="H68" s="32" t="s">
        <v>126</v>
      </c>
      <c r="I68" s="32" t="s">
        <v>119</v>
      </c>
      <c r="J68" s="32" t="s">
        <v>119</v>
      </c>
    </row>
    <row r="69" spans="1:10" x14ac:dyDescent="0.2">
      <c r="A69" s="32">
        <v>100514</v>
      </c>
      <c r="B69" s="33">
        <v>44240</v>
      </c>
      <c r="C69" s="32" t="s">
        <v>114</v>
      </c>
      <c r="D69" s="32" t="s">
        <v>133</v>
      </c>
      <c r="E69" s="32" t="s">
        <v>116</v>
      </c>
      <c r="F69" s="34">
        <v>3644800</v>
      </c>
      <c r="G69" s="32" t="s">
        <v>117</v>
      </c>
      <c r="H69" s="35" t="s">
        <v>121</v>
      </c>
      <c r="I69" s="32" t="s">
        <v>122</v>
      </c>
      <c r="J69" s="32" t="s">
        <v>122</v>
      </c>
    </row>
    <row r="70" spans="1:10" x14ac:dyDescent="0.2">
      <c r="A70" s="32">
        <v>100471</v>
      </c>
      <c r="B70" s="33">
        <v>44242</v>
      </c>
      <c r="C70" s="32" t="s">
        <v>114</v>
      </c>
      <c r="D70" s="32" t="s">
        <v>115</v>
      </c>
      <c r="E70" s="32" t="s">
        <v>116</v>
      </c>
      <c r="F70" s="34">
        <v>13882500</v>
      </c>
      <c r="G70" s="32" t="s">
        <v>117</v>
      </c>
      <c r="H70" s="35" t="s">
        <v>121</v>
      </c>
      <c r="I70" s="32" t="s">
        <v>122</v>
      </c>
      <c r="J70" s="32" t="s">
        <v>122</v>
      </c>
    </row>
    <row r="71" spans="1:10" x14ac:dyDescent="0.2">
      <c r="A71" s="32">
        <v>100396</v>
      </c>
      <c r="B71" s="33">
        <v>44243</v>
      </c>
      <c r="C71" s="32" t="s">
        <v>123</v>
      </c>
      <c r="D71" s="32" t="s">
        <v>115</v>
      </c>
      <c r="E71" s="32" t="s">
        <v>116</v>
      </c>
      <c r="F71" s="34">
        <v>2050000</v>
      </c>
      <c r="G71" s="32" t="s">
        <v>117</v>
      </c>
      <c r="H71" s="32" t="s">
        <v>126</v>
      </c>
      <c r="I71" s="32" t="s">
        <v>119</v>
      </c>
      <c r="J71" s="32" t="s">
        <v>119</v>
      </c>
    </row>
    <row r="72" spans="1:10" x14ac:dyDescent="0.2">
      <c r="A72" s="32">
        <v>100436</v>
      </c>
      <c r="B72" s="33">
        <v>44244</v>
      </c>
      <c r="C72" s="32" t="s">
        <v>123</v>
      </c>
      <c r="D72" s="32" t="s">
        <v>115</v>
      </c>
      <c r="E72" s="32" t="s">
        <v>116</v>
      </c>
      <c r="F72" s="34">
        <v>3805200</v>
      </c>
      <c r="G72" s="32" t="s">
        <v>139</v>
      </c>
      <c r="H72" s="32" t="s">
        <v>126</v>
      </c>
      <c r="I72" s="32" t="s">
        <v>119</v>
      </c>
      <c r="J72" s="32" t="s">
        <v>119</v>
      </c>
    </row>
    <row r="73" spans="1:10" x14ac:dyDescent="0.2">
      <c r="A73" s="32">
        <v>100492</v>
      </c>
      <c r="B73" s="33">
        <v>44245</v>
      </c>
      <c r="C73" s="32" t="s">
        <v>123</v>
      </c>
      <c r="D73" s="32" t="s">
        <v>115</v>
      </c>
      <c r="E73" s="32" t="s">
        <v>116</v>
      </c>
      <c r="F73" s="34">
        <v>1417800</v>
      </c>
      <c r="G73" s="32" t="s">
        <v>117</v>
      </c>
      <c r="H73" s="32" t="s">
        <v>134</v>
      </c>
      <c r="I73" s="32" t="s">
        <v>119</v>
      </c>
      <c r="J73" s="32" t="s">
        <v>119</v>
      </c>
    </row>
    <row r="74" spans="1:10" x14ac:dyDescent="0.2">
      <c r="A74" s="32">
        <v>100494</v>
      </c>
      <c r="B74" s="33">
        <v>44245</v>
      </c>
      <c r="C74" s="32" t="s">
        <v>123</v>
      </c>
      <c r="D74" s="32" t="s">
        <v>124</v>
      </c>
      <c r="E74" s="32" t="s">
        <v>125</v>
      </c>
      <c r="F74" s="34">
        <v>5613900</v>
      </c>
      <c r="G74" s="32" t="s">
        <v>127</v>
      </c>
      <c r="H74" s="32" t="s">
        <v>126</v>
      </c>
      <c r="I74" s="32" t="s">
        <v>119</v>
      </c>
      <c r="J74" s="32" t="s">
        <v>119</v>
      </c>
    </row>
    <row r="75" spans="1:10" x14ac:dyDescent="0.2">
      <c r="A75" s="32">
        <v>100493</v>
      </c>
      <c r="B75" s="33">
        <v>44246</v>
      </c>
      <c r="C75" s="32" t="s">
        <v>114</v>
      </c>
      <c r="D75" s="32" t="s">
        <v>133</v>
      </c>
      <c r="E75" s="32" t="s">
        <v>116</v>
      </c>
      <c r="F75" s="34">
        <v>2471100</v>
      </c>
      <c r="G75" s="32" t="s">
        <v>117</v>
      </c>
      <c r="H75" s="32" t="s">
        <v>126</v>
      </c>
      <c r="I75" s="32" t="s">
        <v>119</v>
      </c>
      <c r="J75" s="32" t="s">
        <v>119</v>
      </c>
    </row>
    <row r="76" spans="1:10" x14ac:dyDescent="0.2">
      <c r="A76" s="32">
        <v>100351</v>
      </c>
      <c r="B76" s="33">
        <v>44247</v>
      </c>
      <c r="C76" s="32" t="s">
        <v>123</v>
      </c>
      <c r="D76" s="32" t="s">
        <v>135</v>
      </c>
      <c r="E76" s="32" t="s">
        <v>136</v>
      </c>
      <c r="F76" s="34">
        <v>2985950</v>
      </c>
      <c r="G76" s="32" t="s">
        <v>117</v>
      </c>
      <c r="H76" s="32" t="s">
        <v>126</v>
      </c>
      <c r="I76" s="32" t="s">
        <v>119</v>
      </c>
      <c r="J76" s="32" t="s">
        <v>119</v>
      </c>
    </row>
    <row r="77" spans="1:10" x14ac:dyDescent="0.2">
      <c r="A77" s="32">
        <v>100411</v>
      </c>
      <c r="B77" s="33">
        <v>44247</v>
      </c>
      <c r="C77" s="32" t="s">
        <v>114</v>
      </c>
      <c r="D77" s="32" t="s">
        <v>124</v>
      </c>
      <c r="E77" s="32" t="s">
        <v>125</v>
      </c>
      <c r="F77" s="34">
        <v>9062700</v>
      </c>
      <c r="G77" s="32" t="s">
        <v>120</v>
      </c>
      <c r="H77" s="32" t="s">
        <v>128</v>
      </c>
      <c r="I77" s="32" t="s">
        <v>119</v>
      </c>
      <c r="J77" s="32" t="s">
        <v>119</v>
      </c>
    </row>
    <row r="78" spans="1:10" x14ac:dyDescent="0.2">
      <c r="A78" s="32">
        <v>100469</v>
      </c>
      <c r="B78" s="33">
        <v>44248</v>
      </c>
      <c r="C78" s="32" t="s">
        <v>114</v>
      </c>
      <c r="D78" s="32" t="s">
        <v>115</v>
      </c>
      <c r="E78" s="32" t="s">
        <v>116</v>
      </c>
      <c r="F78" s="34">
        <v>7350000</v>
      </c>
      <c r="G78" s="32" t="s">
        <v>117</v>
      </c>
      <c r="H78" s="35" t="s">
        <v>121</v>
      </c>
      <c r="I78" s="32" t="s">
        <v>122</v>
      </c>
      <c r="J78" s="32" t="s">
        <v>122</v>
      </c>
    </row>
    <row r="79" spans="1:10" x14ac:dyDescent="0.2">
      <c r="A79" s="32">
        <v>100418</v>
      </c>
      <c r="B79" s="33">
        <v>44249</v>
      </c>
      <c r="C79" s="32" t="s">
        <v>114</v>
      </c>
      <c r="D79" s="32" t="s">
        <v>133</v>
      </c>
      <c r="E79" s="32" t="s">
        <v>116</v>
      </c>
      <c r="F79" s="34">
        <v>1300900</v>
      </c>
      <c r="G79" s="32" t="s">
        <v>127</v>
      </c>
      <c r="H79" s="35" t="s">
        <v>130</v>
      </c>
      <c r="I79" s="32" t="s">
        <v>119</v>
      </c>
      <c r="J79" s="32" t="s">
        <v>119</v>
      </c>
    </row>
    <row r="80" spans="1:10" x14ac:dyDescent="0.2">
      <c r="A80" s="32">
        <v>100511</v>
      </c>
      <c r="B80" s="33">
        <v>44249</v>
      </c>
      <c r="C80" s="32" t="s">
        <v>114</v>
      </c>
      <c r="D80" s="32" t="s">
        <v>115</v>
      </c>
      <c r="E80" s="32" t="s">
        <v>116</v>
      </c>
      <c r="F80" s="34">
        <v>12750000</v>
      </c>
      <c r="G80" s="32" t="s">
        <v>117</v>
      </c>
      <c r="H80" s="35" t="s">
        <v>121</v>
      </c>
      <c r="I80" s="32" t="s">
        <v>122</v>
      </c>
      <c r="J80" s="32" t="s">
        <v>122</v>
      </c>
    </row>
    <row r="81" spans="1:10" x14ac:dyDescent="0.2">
      <c r="A81" s="32">
        <v>100536</v>
      </c>
      <c r="B81" s="33">
        <v>44249</v>
      </c>
      <c r="C81" s="32" t="s">
        <v>114</v>
      </c>
      <c r="D81" s="32" t="s">
        <v>115</v>
      </c>
      <c r="E81" s="32" t="s">
        <v>116</v>
      </c>
      <c r="F81" s="34">
        <v>7585000</v>
      </c>
      <c r="G81" s="32" t="s">
        <v>120</v>
      </c>
      <c r="H81" s="35" t="s">
        <v>130</v>
      </c>
      <c r="I81" s="32" t="s">
        <v>122</v>
      </c>
      <c r="J81" s="32" t="s">
        <v>122</v>
      </c>
    </row>
    <row r="82" spans="1:10" x14ac:dyDescent="0.2">
      <c r="A82" s="32">
        <v>100537</v>
      </c>
      <c r="B82" s="33">
        <v>44249</v>
      </c>
      <c r="C82" s="32" t="s">
        <v>114</v>
      </c>
      <c r="D82" s="32" t="s">
        <v>115</v>
      </c>
      <c r="E82" s="32" t="s">
        <v>116</v>
      </c>
      <c r="F82" s="34">
        <v>9493313</v>
      </c>
      <c r="G82" s="32" t="s">
        <v>127</v>
      </c>
      <c r="H82" s="35" t="s">
        <v>121</v>
      </c>
      <c r="I82" s="32" t="s">
        <v>122</v>
      </c>
      <c r="J82" s="32" t="s">
        <v>122</v>
      </c>
    </row>
    <row r="83" spans="1:10" x14ac:dyDescent="0.2">
      <c r="A83" s="32">
        <v>100394</v>
      </c>
      <c r="B83" s="33">
        <v>44250</v>
      </c>
      <c r="C83" s="32" t="s">
        <v>114</v>
      </c>
      <c r="D83" s="32" t="s">
        <v>115</v>
      </c>
      <c r="E83" s="32" t="s">
        <v>116</v>
      </c>
      <c r="F83" s="34">
        <v>10302000</v>
      </c>
      <c r="G83" s="32" t="s">
        <v>120</v>
      </c>
      <c r="H83" s="35" t="s">
        <v>130</v>
      </c>
      <c r="I83" s="32" t="s">
        <v>122</v>
      </c>
      <c r="J83" s="32" t="s">
        <v>122</v>
      </c>
    </row>
    <row r="84" spans="1:10" x14ac:dyDescent="0.2">
      <c r="A84" s="32">
        <v>100367</v>
      </c>
      <c r="B84" s="33">
        <v>44251</v>
      </c>
      <c r="C84" s="32" t="s">
        <v>114</v>
      </c>
      <c r="D84" s="32" t="s">
        <v>144</v>
      </c>
      <c r="E84" s="32" t="s">
        <v>136</v>
      </c>
      <c r="F84" s="34">
        <v>2500000</v>
      </c>
      <c r="G84" s="32" t="s">
        <v>139</v>
      </c>
      <c r="H84" s="32" t="s">
        <v>143</v>
      </c>
      <c r="I84" s="32" t="s">
        <v>119</v>
      </c>
      <c r="J84" s="32" t="s">
        <v>119</v>
      </c>
    </row>
    <row r="85" spans="1:10" x14ac:dyDescent="0.2">
      <c r="A85" s="32">
        <v>100408</v>
      </c>
      <c r="B85" s="33">
        <v>44251</v>
      </c>
      <c r="C85" s="32" t="s">
        <v>114</v>
      </c>
      <c r="D85" s="32" t="s">
        <v>124</v>
      </c>
      <c r="E85" s="32" t="s">
        <v>125</v>
      </c>
      <c r="F85" s="34">
        <v>4833900</v>
      </c>
      <c r="G85" s="32" t="s">
        <v>127</v>
      </c>
      <c r="H85" s="35" t="s">
        <v>130</v>
      </c>
      <c r="I85" s="32" t="s">
        <v>119</v>
      </c>
      <c r="J85" s="32" t="s">
        <v>119</v>
      </c>
    </row>
    <row r="86" spans="1:10" x14ac:dyDescent="0.2">
      <c r="A86" s="32">
        <v>100410</v>
      </c>
      <c r="B86" s="33">
        <v>44251</v>
      </c>
      <c r="C86" s="32" t="s">
        <v>114</v>
      </c>
      <c r="D86" s="32" t="s">
        <v>115</v>
      </c>
      <c r="E86" s="32" t="s">
        <v>116</v>
      </c>
      <c r="F86" s="34">
        <v>2029500</v>
      </c>
      <c r="G86" s="32" t="s">
        <v>139</v>
      </c>
      <c r="H86" s="35" t="s">
        <v>121</v>
      </c>
      <c r="I86" s="32" t="s">
        <v>122</v>
      </c>
      <c r="J86" s="32" t="s">
        <v>122</v>
      </c>
    </row>
    <row r="87" spans="1:10" x14ac:dyDescent="0.2">
      <c r="A87" s="32">
        <v>100369</v>
      </c>
      <c r="B87" s="33">
        <v>44252</v>
      </c>
      <c r="C87" s="32" t="s">
        <v>123</v>
      </c>
      <c r="D87" s="32" t="s">
        <v>115</v>
      </c>
      <c r="E87" s="32" t="s">
        <v>116</v>
      </c>
      <c r="F87" s="34">
        <v>2233200</v>
      </c>
      <c r="G87" s="32" t="s">
        <v>117</v>
      </c>
      <c r="H87" s="32" t="s">
        <v>126</v>
      </c>
      <c r="I87" s="32" t="s">
        <v>119</v>
      </c>
      <c r="J87" s="32" t="s">
        <v>119</v>
      </c>
    </row>
    <row r="88" spans="1:10" x14ac:dyDescent="0.2">
      <c r="A88" s="32">
        <v>100409</v>
      </c>
      <c r="B88" s="33">
        <v>44252</v>
      </c>
      <c r="C88" s="32" t="s">
        <v>114</v>
      </c>
      <c r="D88" s="32" t="s">
        <v>115</v>
      </c>
      <c r="E88" s="32" t="s">
        <v>116</v>
      </c>
      <c r="F88" s="34">
        <v>2001250</v>
      </c>
      <c r="G88" s="32" t="s">
        <v>117</v>
      </c>
      <c r="H88" s="35" t="s">
        <v>130</v>
      </c>
      <c r="I88" s="32" t="s">
        <v>122</v>
      </c>
      <c r="J88" s="32" t="s">
        <v>122</v>
      </c>
    </row>
    <row r="89" spans="1:10" x14ac:dyDescent="0.2">
      <c r="A89" s="32">
        <v>100546</v>
      </c>
      <c r="B89" s="33">
        <v>44254</v>
      </c>
      <c r="C89" s="32" t="s">
        <v>123</v>
      </c>
      <c r="D89" s="32" t="s">
        <v>115</v>
      </c>
      <c r="E89" s="32" t="s">
        <v>116</v>
      </c>
      <c r="F89" s="34">
        <v>1498850</v>
      </c>
      <c r="G89" s="32" t="s">
        <v>139</v>
      </c>
      <c r="H89" s="32" t="s">
        <v>126</v>
      </c>
      <c r="I89" s="32" t="s">
        <v>119</v>
      </c>
      <c r="J89" s="32" t="s">
        <v>119</v>
      </c>
    </row>
    <row r="90" spans="1:10" x14ac:dyDescent="0.2">
      <c r="A90" s="32">
        <v>100434</v>
      </c>
      <c r="B90" s="33">
        <v>44256</v>
      </c>
      <c r="C90" s="32" t="s">
        <v>114</v>
      </c>
      <c r="D90" s="32" t="s">
        <v>133</v>
      </c>
      <c r="E90" s="32" t="s">
        <v>116</v>
      </c>
      <c r="F90" s="34">
        <v>405556</v>
      </c>
      <c r="G90" s="32" t="s">
        <v>117</v>
      </c>
      <c r="H90" s="35" t="s">
        <v>121</v>
      </c>
      <c r="I90" s="32" t="s">
        <v>122</v>
      </c>
      <c r="J90" s="32" t="s">
        <v>119</v>
      </c>
    </row>
    <row r="91" spans="1:10" x14ac:dyDescent="0.2">
      <c r="A91" s="32">
        <v>100523</v>
      </c>
      <c r="B91" s="33">
        <v>44256</v>
      </c>
      <c r="C91" s="32" t="s">
        <v>114</v>
      </c>
      <c r="D91" s="32" t="s">
        <v>115</v>
      </c>
      <c r="E91" s="32" t="s">
        <v>116</v>
      </c>
      <c r="F91" s="34">
        <v>1311220</v>
      </c>
      <c r="G91" s="32" t="s">
        <v>117</v>
      </c>
      <c r="H91" s="35" t="s">
        <v>121</v>
      </c>
      <c r="I91" s="32" t="s">
        <v>119</v>
      </c>
      <c r="J91" s="32" t="s">
        <v>119</v>
      </c>
    </row>
    <row r="92" spans="1:10" x14ac:dyDescent="0.2">
      <c r="A92" s="32">
        <v>100433</v>
      </c>
      <c r="B92" s="33">
        <v>44257</v>
      </c>
      <c r="C92" s="32" t="s">
        <v>114</v>
      </c>
      <c r="D92" s="32" t="s">
        <v>115</v>
      </c>
      <c r="E92" s="32" t="s">
        <v>116</v>
      </c>
      <c r="F92" s="34">
        <v>1769785</v>
      </c>
      <c r="G92" s="32" t="s">
        <v>117</v>
      </c>
      <c r="H92" s="32" t="s">
        <v>128</v>
      </c>
      <c r="I92" s="32" t="s">
        <v>122</v>
      </c>
      <c r="J92" s="32" t="s">
        <v>122</v>
      </c>
    </row>
    <row r="93" spans="1:10" x14ac:dyDescent="0.2">
      <c r="A93" s="32">
        <v>100566</v>
      </c>
      <c r="B93" s="33">
        <v>44257</v>
      </c>
      <c r="C93" s="32" t="s">
        <v>114</v>
      </c>
      <c r="D93" s="32" t="s">
        <v>137</v>
      </c>
      <c r="E93" s="32" t="s">
        <v>138</v>
      </c>
      <c r="F93" s="34">
        <v>5377000</v>
      </c>
      <c r="G93" s="32" t="s">
        <v>117</v>
      </c>
      <c r="H93" s="35" t="s">
        <v>121</v>
      </c>
      <c r="I93" s="32" t="s">
        <v>122</v>
      </c>
      <c r="J93" s="32" t="s">
        <v>122</v>
      </c>
    </row>
    <row r="94" spans="1:10" x14ac:dyDescent="0.2">
      <c r="A94" s="32">
        <v>100522</v>
      </c>
      <c r="B94" s="33">
        <v>44260</v>
      </c>
      <c r="C94" s="32" t="s">
        <v>123</v>
      </c>
      <c r="D94" s="32" t="s">
        <v>115</v>
      </c>
      <c r="E94" s="32" t="s">
        <v>116</v>
      </c>
      <c r="F94" s="34">
        <v>1599860</v>
      </c>
      <c r="G94" s="32" t="s">
        <v>117</v>
      </c>
      <c r="H94" s="32" t="s">
        <v>126</v>
      </c>
      <c r="I94" s="32" t="s">
        <v>119</v>
      </c>
      <c r="J94" s="32" t="s">
        <v>119</v>
      </c>
    </row>
    <row r="95" spans="1:10" x14ac:dyDescent="0.2">
      <c r="A95" s="32">
        <v>100457</v>
      </c>
      <c r="B95" s="33">
        <v>44261</v>
      </c>
      <c r="C95" s="32" t="s">
        <v>114</v>
      </c>
      <c r="D95" s="32" t="s">
        <v>115</v>
      </c>
      <c r="E95" s="32" t="s">
        <v>116</v>
      </c>
      <c r="F95" s="34">
        <v>10780450</v>
      </c>
      <c r="G95" s="32" t="s">
        <v>117</v>
      </c>
      <c r="H95" s="35" t="s">
        <v>121</v>
      </c>
      <c r="I95" s="32" t="s">
        <v>122</v>
      </c>
      <c r="J95" s="32" t="s">
        <v>122</v>
      </c>
    </row>
    <row r="96" spans="1:10" x14ac:dyDescent="0.2">
      <c r="A96" s="32">
        <v>100521</v>
      </c>
      <c r="B96" s="33">
        <v>44261</v>
      </c>
      <c r="C96" s="32" t="s">
        <v>114</v>
      </c>
      <c r="D96" s="32" t="s">
        <v>133</v>
      </c>
      <c r="E96" s="32" t="s">
        <v>116</v>
      </c>
      <c r="F96" s="34">
        <v>3839200</v>
      </c>
      <c r="G96" s="32" t="s">
        <v>127</v>
      </c>
      <c r="H96" s="35" t="s">
        <v>121</v>
      </c>
      <c r="I96" s="32" t="s">
        <v>119</v>
      </c>
      <c r="J96" s="32" t="s">
        <v>119</v>
      </c>
    </row>
    <row r="97" spans="1:10" x14ac:dyDescent="0.2">
      <c r="A97" s="32">
        <v>100532</v>
      </c>
      <c r="B97" s="33">
        <v>44262</v>
      </c>
      <c r="C97" s="32" t="s">
        <v>114</v>
      </c>
      <c r="D97" s="32" t="s">
        <v>133</v>
      </c>
      <c r="E97" s="32" t="s">
        <v>116</v>
      </c>
      <c r="F97" s="34">
        <v>296000</v>
      </c>
      <c r="G97" s="32" t="s">
        <v>117</v>
      </c>
      <c r="H97" s="35" t="s">
        <v>121</v>
      </c>
      <c r="I97" s="32" t="s">
        <v>119</v>
      </c>
      <c r="J97" s="32" t="s">
        <v>119</v>
      </c>
    </row>
    <row r="98" spans="1:10" x14ac:dyDescent="0.2">
      <c r="A98" s="32">
        <v>100533</v>
      </c>
      <c r="B98" s="33">
        <v>44262</v>
      </c>
      <c r="C98" s="32" t="s">
        <v>123</v>
      </c>
      <c r="D98" s="32" t="s">
        <v>124</v>
      </c>
      <c r="E98" s="32" t="s">
        <v>125</v>
      </c>
      <c r="F98" s="34">
        <v>2707630</v>
      </c>
      <c r="G98" s="32" t="s">
        <v>117</v>
      </c>
      <c r="H98" s="32" t="s">
        <v>126</v>
      </c>
      <c r="I98" s="32" t="s">
        <v>119</v>
      </c>
      <c r="J98" s="32" t="s">
        <v>119</v>
      </c>
    </row>
    <row r="99" spans="1:10" x14ac:dyDescent="0.2">
      <c r="A99" s="32">
        <v>100467</v>
      </c>
      <c r="B99" s="33">
        <v>44263</v>
      </c>
      <c r="C99" s="32" t="s">
        <v>114</v>
      </c>
      <c r="D99" s="32" t="s">
        <v>133</v>
      </c>
      <c r="E99" s="32" t="s">
        <v>116</v>
      </c>
      <c r="F99" s="34">
        <v>2249500</v>
      </c>
      <c r="G99" s="32" t="s">
        <v>117</v>
      </c>
      <c r="H99" s="32" t="s">
        <v>126</v>
      </c>
      <c r="I99" s="32" t="s">
        <v>119</v>
      </c>
      <c r="J99" s="32" t="s">
        <v>119</v>
      </c>
    </row>
    <row r="100" spans="1:10" x14ac:dyDescent="0.2">
      <c r="A100" s="32">
        <v>100583</v>
      </c>
      <c r="B100" s="33">
        <v>44263</v>
      </c>
      <c r="C100" s="32" t="s">
        <v>114</v>
      </c>
      <c r="D100" s="32" t="s">
        <v>115</v>
      </c>
      <c r="E100" s="32" t="s">
        <v>116</v>
      </c>
      <c r="F100" s="34">
        <v>7611000</v>
      </c>
      <c r="G100" s="32" t="s">
        <v>127</v>
      </c>
      <c r="H100" s="35" t="s">
        <v>130</v>
      </c>
      <c r="I100" s="32" t="s">
        <v>122</v>
      </c>
      <c r="J100" s="32" t="s">
        <v>122</v>
      </c>
    </row>
    <row r="101" spans="1:10" x14ac:dyDescent="0.2">
      <c r="A101" s="32">
        <v>100404</v>
      </c>
      <c r="B101" s="33">
        <v>44264</v>
      </c>
      <c r="C101" s="32" t="s">
        <v>123</v>
      </c>
      <c r="D101" s="32" t="s">
        <v>124</v>
      </c>
      <c r="E101" s="32" t="s">
        <v>125</v>
      </c>
      <c r="F101" s="34">
        <v>1152600</v>
      </c>
      <c r="G101" s="32" t="s">
        <v>117</v>
      </c>
      <c r="H101" s="32" t="s">
        <v>126</v>
      </c>
      <c r="I101" s="32" t="s">
        <v>119</v>
      </c>
      <c r="J101" s="32" t="s">
        <v>119</v>
      </c>
    </row>
    <row r="102" spans="1:10" x14ac:dyDescent="0.2">
      <c r="A102" s="32">
        <v>100554</v>
      </c>
      <c r="B102" s="33">
        <v>44264</v>
      </c>
      <c r="C102" s="32" t="s">
        <v>114</v>
      </c>
      <c r="D102" s="32" t="s">
        <v>133</v>
      </c>
      <c r="E102" s="32" t="s">
        <v>116</v>
      </c>
      <c r="F102" s="34">
        <v>9115500</v>
      </c>
      <c r="G102" s="32" t="s">
        <v>117</v>
      </c>
      <c r="H102" s="35" t="s">
        <v>121</v>
      </c>
      <c r="I102" s="32" t="s">
        <v>122</v>
      </c>
      <c r="J102" s="32" t="s">
        <v>122</v>
      </c>
    </row>
    <row r="103" spans="1:10" x14ac:dyDescent="0.2">
      <c r="A103" s="32">
        <v>100446</v>
      </c>
      <c r="B103" s="33">
        <v>44266</v>
      </c>
      <c r="C103" s="32" t="s">
        <v>114</v>
      </c>
      <c r="D103" s="32" t="s">
        <v>115</v>
      </c>
      <c r="E103" s="32" t="s">
        <v>116</v>
      </c>
      <c r="F103" s="34">
        <v>1600000</v>
      </c>
      <c r="G103" s="32" t="s">
        <v>127</v>
      </c>
      <c r="H103" s="32" t="s">
        <v>128</v>
      </c>
      <c r="I103" s="32" t="s">
        <v>122</v>
      </c>
      <c r="J103" s="32" t="s">
        <v>122</v>
      </c>
    </row>
    <row r="104" spans="1:10" x14ac:dyDescent="0.2">
      <c r="A104" s="32">
        <v>100465</v>
      </c>
      <c r="B104" s="33">
        <v>44267</v>
      </c>
      <c r="C104" s="32" t="s">
        <v>114</v>
      </c>
      <c r="D104" s="32" t="s">
        <v>133</v>
      </c>
      <c r="E104" s="32" t="s">
        <v>116</v>
      </c>
      <c r="F104" s="34">
        <v>2575965</v>
      </c>
      <c r="G104" s="32" t="s">
        <v>117</v>
      </c>
      <c r="H104" s="32" t="s">
        <v>126</v>
      </c>
      <c r="I104" s="32" t="s">
        <v>122</v>
      </c>
      <c r="J104" s="32" t="s">
        <v>119</v>
      </c>
    </row>
    <row r="105" spans="1:10" x14ac:dyDescent="0.2">
      <c r="A105" s="32">
        <v>100490</v>
      </c>
      <c r="B105" s="33">
        <v>44267</v>
      </c>
      <c r="C105" s="32" t="s">
        <v>114</v>
      </c>
      <c r="D105" s="32" t="s">
        <v>115</v>
      </c>
      <c r="E105" s="32" t="s">
        <v>116</v>
      </c>
      <c r="F105" s="34">
        <v>220000</v>
      </c>
      <c r="G105" s="32" t="s">
        <v>139</v>
      </c>
      <c r="H105" s="32" t="s">
        <v>128</v>
      </c>
      <c r="I105" s="32" t="s">
        <v>119</v>
      </c>
      <c r="J105" s="32" t="s">
        <v>119</v>
      </c>
    </row>
    <row r="106" spans="1:10" x14ac:dyDescent="0.2">
      <c r="A106" s="32">
        <v>100456</v>
      </c>
      <c r="B106" s="33">
        <v>44269</v>
      </c>
      <c r="C106" s="32" t="s">
        <v>114</v>
      </c>
      <c r="D106" s="32" t="s">
        <v>115</v>
      </c>
      <c r="E106" s="32" t="s">
        <v>116</v>
      </c>
      <c r="F106" s="34">
        <v>1800000</v>
      </c>
      <c r="G106" s="32" t="s">
        <v>117</v>
      </c>
      <c r="H106" s="35" t="s">
        <v>121</v>
      </c>
      <c r="I106" s="32" t="s">
        <v>122</v>
      </c>
      <c r="J106" s="32" t="s">
        <v>122</v>
      </c>
    </row>
    <row r="107" spans="1:10" x14ac:dyDescent="0.2">
      <c r="A107" s="32">
        <v>100489</v>
      </c>
      <c r="B107" s="33">
        <v>44269</v>
      </c>
      <c r="C107" s="32" t="s">
        <v>114</v>
      </c>
      <c r="D107" s="32" t="s">
        <v>133</v>
      </c>
      <c r="E107" s="32" t="s">
        <v>116</v>
      </c>
      <c r="F107" s="34">
        <v>16998000</v>
      </c>
      <c r="G107" s="32" t="s">
        <v>117</v>
      </c>
      <c r="H107" s="35" t="s">
        <v>130</v>
      </c>
      <c r="I107" s="32" t="s">
        <v>122</v>
      </c>
      <c r="J107" s="32" t="s">
        <v>122</v>
      </c>
    </row>
    <row r="108" spans="1:10" x14ac:dyDescent="0.2">
      <c r="A108" s="32">
        <v>100545</v>
      </c>
      <c r="B108" s="33">
        <v>44269</v>
      </c>
      <c r="C108" s="32" t="s">
        <v>114</v>
      </c>
      <c r="D108" s="32" t="s">
        <v>115</v>
      </c>
      <c r="E108" s="32" t="s">
        <v>116</v>
      </c>
      <c r="F108" s="34">
        <v>14450000</v>
      </c>
      <c r="G108" s="32" t="s">
        <v>117</v>
      </c>
      <c r="H108" s="35" t="s">
        <v>130</v>
      </c>
      <c r="I108" s="32" t="s">
        <v>122</v>
      </c>
      <c r="J108" s="32" t="s">
        <v>122</v>
      </c>
    </row>
    <row r="109" spans="1:10" x14ac:dyDescent="0.2">
      <c r="A109" s="32">
        <v>100543</v>
      </c>
      <c r="B109" s="33">
        <v>44270</v>
      </c>
      <c r="C109" s="32" t="s">
        <v>114</v>
      </c>
      <c r="D109" s="32" t="s">
        <v>115</v>
      </c>
      <c r="E109" s="32" t="s">
        <v>116</v>
      </c>
      <c r="F109" s="34">
        <v>2835800</v>
      </c>
      <c r="G109" s="32" t="s">
        <v>139</v>
      </c>
      <c r="H109" s="32" t="s">
        <v>143</v>
      </c>
      <c r="I109" s="32" t="s">
        <v>119</v>
      </c>
      <c r="J109" s="32" t="s">
        <v>119</v>
      </c>
    </row>
    <row r="110" spans="1:10" x14ac:dyDescent="0.2">
      <c r="A110" s="32">
        <v>100564</v>
      </c>
      <c r="B110" s="33">
        <v>44270</v>
      </c>
      <c r="C110" s="32" t="s">
        <v>114</v>
      </c>
      <c r="D110" s="32" t="s">
        <v>124</v>
      </c>
      <c r="E110" s="32" t="s">
        <v>125</v>
      </c>
      <c r="F110" s="34">
        <v>2280000</v>
      </c>
      <c r="G110" s="32" t="s">
        <v>117</v>
      </c>
      <c r="H110" s="32" t="s">
        <v>128</v>
      </c>
      <c r="I110" s="32" t="s">
        <v>122</v>
      </c>
      <c r="J110" s="32" t="s">
        <v>122</v>
      </c>
    </row>
    <row r="111" spans="1:10" x14ac:dyDescent="0.2">
      <c r="A111" s="32">
        <v>100430</v>
      </c>
      <c r="B111" s="33">
        <v>44272</v>
      </c>
      <c r="C111" s="32" t="s">
        <v>114</v>
      </c>
      <c r="D111" s="32" t="s">
        <v>133</v>
      </c>
      <c r="E111" s="32" t="s">
        <v>116</v>
      </c>
      <c r="F111" s="34">
        <v>3960000</v>
      </c>
      <c r="G111" s="32" t="s">
        <v>117</v>
      </c>
      <c r="H111" s="35" t="s">
        <v>130</v>
      </c>
      <c r="I111" s="32" t="s">
        <v>122</v>
      </c>
      <c r="J111" s="32" t="s">
        <v>122</v>
      </c>
    </row>
    <row r="112" spans="1:10" x14ac:dyDescent="0.2">
      <c r="A112" s="32">
        <v>100477</v>
      </c>
      <c r="B112" s="33">
        <v>44272</v>
      </c>
      <c r="C112" s="32" t="s">
        <v>114</v>
      </c>
      <c r="D112" s="32" t="s">
        <v>135</v>
      </c>
      <c r="E112" s="32" t="s">
        <v>136</v>
      </c>
      <c r="F112" s="34">
        <v>5272975</v>
      </c>
      <c r="G112" s="32" t="s">
        <v>117</v>
      </c>
      <c r="H112" s="35" t="s">
        <v>121</v>
      </c>
      <c r="I112" s="32" t="s">
        <v>122</v>
      </c>
      <c r="J112" s="32" t="s">
        <v>122</v>
      </c>
    </row>
    <row r="113" spans="1:10" x14ac:dyDescent="0.2">
      <c r="A113" s="32">
        <v>100478</v>
      </c>
      <c r="B113" s="33">
        <v>44272</v>
      </c>
      <c r="C113" s="32" t="s">
        <v>114</v>
      </c>
      <c r="D113" s="32" t="s">
        <v>135</v>
      </c>
      <c r="E113" s="32" t="s">
        <v>136</v>
      </c>
      <c r="F113" s="34">
        <v>6354220</v>
      </c>
      <c r="G113" s="32" t="s">
        <v>117</v>
      </c>
      <c r="H113" s="35" t="s">
        <v>121</v>
      </c>
      <c r="I113" s="32" t="s">
        <v>122</v>
      </c>
      <c r="J113" s="32" t="s">
        <v>122</v>
      </c>
    </row>
    <row r="114" spans="1:10" x14ac:dyDescent="0.2">
      <c r="A114" s="32">
        <v>100444</v>
      </c>
      <c r="B114" s="33">
        <v>44276</v>
      </c>
      <c r="C114" s="32" t="s">
        <v>114</v>
      </c>
      <c r="D114" s="32" t="s">
        <v>115</v>
      </c>
      <c r="E114" s="32" t="s">
        <v>116</v>
      </c>
      <c r="F114" s="34">
        <v>8892200</v>
      </c>
      <c r="G114" s="32" t="s">
        <v>127</v>
      </c>
      <c r="H114" s="35" t="s">
        <v>121</v>
      </c>
      <c r="I114" s="32" t="s">
        <v>122</v>
      </c>
      <c r="J114" s="32" t="s">
        <v>122</v>
      </c>
    </row>
    <row r="115" spans="1:10" x14ac:dyDescent="0.2">
      <c r="A115" s="32">
        <v>100582</v>
      </c>
      <c r="B115" s="33">
        <v>44277</v>
      </c>
      <c r="C115" s="32" t="s">
        <v>114</v>
      </c>
      <c r="D115" s="32" t="s">
        <v>133</v>
      </c>
      <c r="E115" s="32" t="s">
        <v>116</v>
      </c>
      <c r="F115" s="34">
        <v>4651680</v>
      </c>
      <c r="G115" s="32" t="s">
        <v>117</v>
      </c>
      <c r="H115" s="35" t="s">
        <v>121</v>
      </c>
      <c r="I115" s="32" t="s">
        <v>122</v>
      </c>
      <c r="J115" s="32" t="s">
        <v>122</v>
      </c>
    </row>
    <row r="116" spans="1:10" x14ac:dyDescent="0.2">
      <c r="A116" s="32">
        <v>100487</v>
      </c>
      <c r="B116" s="33">
        <v>44278</v>
      </c>
      <c r="C116" s="32" t="s">
        <v>114</v>
      </c>
      <c r="D116" s="32" t="s">
        <v>115</v>
      </c>
      <c r="E116" s="32" t="s">
        <v>116</v>
      </c>
      <c r="F116" s="34">
        <v>5990067</v>
      </c>
      <c r="G116" s="32" t="s">
        <v>117</v>
      </c>
      <c r="H116" s="35" t="s">
        <v>121</v>
      </c>
      <c r="I116" s="32" t="s">
        <v>119</v>
      </c>
      <c r="J116" s="32" t="s">
        <v>119</v>
      </c>
    </row>
    <row r="117" spans="1:10" x14ac:dyDescent="0.2">
      <c r="A117" s="32">
        <v>100519</v>
      </c>
      <c r="B117" s="33">
        <v>44280</v>
      </c>
      <c r="C117" s="32" t="s">
        <v>123</v>
      </c>
      <c r="D117" s="32" t="s">
        <v>115</v>
      </c>
      <c r="E117" s="32" t="s">
        <v>116</v>
      </c>
      <c r="F117" s="34">
        <v>4102500</v>
      </c>
      <c r="G117" s="32" t="s">
        <v>117</v>
      </c>
      <c r="H117" s="32" t="s">
        <v>126</v>
      </c>
      <c r="I117" s="32" t="s">
        <v>119</v>
      </c>
      <c r="J117" s="32" t="s">
        <v>119</v>
      </c>
    </row>
    <row r="118" spans="1:10" x14ac:dyDescent="0.2">
      <c r="A118" s="32">
        <v>100462</v>
      </c>
      <c r="B118" s="33">
        <v>44281</v>
      </c>
      <c r="C118" s="32" t="s">
        <v>114</v>
      </c>
      <c r="D118" s="32" t="s">
        <v>115</v>
      </c>
      <c r="E118" s="32" t="s">
        <v>116</v>
      </c>
      <c r="F118" s="34">
        <v>3400000</v>
      </c>
      <c r="G118" s="32" t="s">
        <v>117</v>
      </c>
      <c r="H118" s="32" t="s">
        <v>110</v>
      </c>
      <c r="I118" s="32" t="s">
        <v>122</v>
      </c>
      <c r="J118" s="32" t="s">
        <v>122</v>
      </c>
    </row>
    <row r="119" spans="1:10" x14ac:dyDescent="0.2">
      <c r="A119" s="32">
        <v>100486</v>
      </c>
      <c r="B119" s="33">
        <v>44281</v>
      </c>
      <c r="C119" s="32" t="s">
        <v>114</v>
      </c>
      <c r="D119" s="32" t="s">
        <v>115</v>
      </c>
      <c r="E119" s="32" t="s">
        <v>116</v>
      </c>
      <c r="F119" s="34">
        <v>9973900</v>
      </c>
      <c r="G119" s="32" t="s">
        <v>117</v>
      </c>
      <c r="H119" s="35" t="s">
        <v>121</v>
      </c>
      <c r="I119" s="32" t="s">
        <v>122</v>
      </c>
      <c r="J119" s="32" t="s">
        <v>122</v>
      </c>
    </row>
    <row r="120" spans="1:10" x14ac:dyDescent="0.2">
      <c r="A120" s="32">
        <v>100463</v>
      </c>
      <c r="B120" s="33">
        <v>44282</v>
      </c>
      <c r="C120" s="32" t="s">
        <v>114</v>
      </c>
      <c r="D120" s="32" t="s">
        <v>115</v>
      </c>
      <c r="E120" s="32" t="s">
        <v>116</v>
      </c>
      <c r="F120" s="34">
        <v>15480000</v>
      </c>
      <c r="G120" s="32" t="s">
        <v>117</v>
      </c>
      <c r="H120" s="35" t="s">
        <v>130</v>
      </c>
      <c r="I120" s="32" t="s">
        <v>122</v>
      </c>
      <c r="J120" s="32" t="s">
        <v>122</v>
      </c>
    </row>
    <row r="121" spans="1:10" x14ac:dyDescent="0.2">
      <c r="A121" s="32">
        <v>100595</v>
      </c>
      <c r="B121" s="33">
        <v>44282</v>
      </c>
      <c r="C121" s="32" t="s">
        <v>123</v>
      </c>
      <c r="D121" s="32" t="s">
        <v>115</v>
      </c>
      <c r="E121" s="32" t="s">
        <v>116</v>
      </c>
      <c r="F121" s="34">
        <v>2446600</v>
      </c>
      <c r="G121" s="32" t="s">
        <v>117</v>
      </c>
      <c r="H121" s="32" t="s">
        <v>126</v>
      </c>
      <c r="I121" s="32" t="s">
        <v>119</v>
      </c>
      <c r="J121" s="32" t="s">
        <v>119</v>
      </c>
    </row>
    <row r="122" spans="1:10" x14ac:dyDescent="0.2">
      <c r="A122" s="32">
        <v>100617</v>
      </c>
      <c r="B122" s="33">
        <v>44282</v>
      </c>
      <c r="C122" s="32" t="s">
        <v>114</v>
      </c>
      <c r="D122" s="32" t="s">
        <v>135</v>
      </c>
      <c r="E122" s="32" t="s">
        <v>136</v>
      </c>
      <c r="F122" s="34">
        <v>8861500</v>
      </c>
      <c r="G122" s="32" t="s">
        <v>117</v>
      </c>
      <c r="H122" s="35" t="s">
        <v>130</v>
      </c>
      <c r="I122" s="32" t="s">
        <v>119</v>
      </c>
      <c r="J122" s="32" t="s">
        <v>119</v>
      </c>
    </row>
    <row r="123" spans="1:10" x14ac:dyDescent="0.2">
      <c r="A123" s="32">
        <v>100580</v>
      </c>
      <c r="B123" s="33">
        <v>44285</v>
      </c>
      <c r="C123" s="32" t="s">
        <v>114</v>
      </c>
      <c r="D123" s="32" t="s">
        <v>144</v>
      </c>
      <c r="E123" s="32" t="s">
        <v>136</v>
      </c>
      <c r="F123" s="34">
        <v>97920</v>
      </c>
      <c r="G123" s="32" t="s">
        <v>117</v>
      </c>
      <c r="H123" s="35" t="s">
        <v>130</v>
      </c>
      <c r="I123" s="32" t="s">
        <v>122</v>
      </c>
      <c r="J123" s="32" t="s">
        <v>122</v>
      </c>
    </row>
    <row r="124" spans="1:10" x14ac:dyDescent="0.2">
      <c r="A124" s="32">
        <v>100581</v>
      </c>
      <c r="B124" s="33">
        <v>44285</v>
      </c>
      <c r="C124" s="32" t="s">
        <v>114</v>
      </c>
      <c r="D124" s="32" t="s">
        <v>115</v>
      </c>
      <c r="E124" s="32" t="s">
        <v>116</v>
      </c>
      <c r="F124" s="34">
        <v>5150000</v>
      </c>
      <c r="G124" s="32" t="s">
        <v>117</v>
      </c>
      <c r="H124" s="35" t="s">
        <v>121</v>
      </c>
      <c r="I124" s="32" t="s">
        <v>122</v>
      </c>
      <c r="J124" s="32" t="s">
        <v>122</v>
      </c>
    </row>
    <row r="125" spans="1:10" x14ac:dyDescent="0.2">
      <c r="A125" s="32">
        <v>100475</v>
      </c>
      <c r="B125" s="33">
        <v>44286</v>
      </c>
      <c r="C125" s="32" t="s">
        <v>123</v>
      </c>
      <c r="D125" s="32" t="s">
        <v>124</v>
      </c>
      <c r="E125" s="32" t="s">
        <v>125</v>
      </c>
      <c r="F125" s="34">
        <v>1451662</v>
      </c>
      <c r="G125" s="32" t="s">
        <v>127</v>
      </c>
      <c r="H125" s="32" t="s">
        <v>126</v>
      </c>
      <c r="I125" s="32" t="s">
        <v>119</v>
      </c>
      <c r="J125" s="32" t="s">
        <v>119</v>
      </c>
    </row>
    <row r="126" spans="1:10" x14ac:dyDescent="0.2">
      <c r="A126" s="32">
        <v>100503</v>
      </c>
      <c r="B126" s="33">
        <v>44286</v>
      </c>
      <c r="C126" s="32" t="s">
        <v>114</v>
      </c>
      <c r="D126" s="32" t="s">
        <v>133</v>
      </c>
      <c r="E126" s="32" t="s">
        <v>116</v>
      </c>
      <c r="F126" s="34">
        <v>1761960</v>
      </c>
      <c r="G126" s="32" t="s">
        <v>127</v>
      </c>
      <c r="H126" s="35" t="s">
        <v>130</v>
      </c>
      <c r="I126" s="32" t="s">
        <v>119</v>
      </c>
      <c r="J126" s="32" t="s">
        <v>119</v>
      </c>
    </row>
    <row r="127" spans="1:10" x14ac:dyDescent="0.2">
      <c r="A127" s="32">
        <v>100504</v>
      </c>
      <c r="B127" s="33">
        <v>44286</v>
      </c>
      <c r="C127" s="32" t="s">
        <v>123</v>
      </c>
      <c r="D127" s="32" t="s">
        <v>115</v>
      </c>
      <c r="E127" s="32" t="s">
        <v>116</v>
      </c>
      <c r="F127" s="34">
        <v>1649105</v>
      </c>
      <c r="G127" s="32" t="s">
        <v>117</v>
      </c>
      <c r="H127" s="32" t="s">
        <v>126</v>
      </c>
      <c r="I127" s="32" t="s">
        <v>119</v>
      </c>
      <c r="J127" s="32" t="s">
        <v>119</v>
      </c>
    </row>
    <row r="128" spans="1:10" x14ac:dyDescent="0.2">
      <c r="A128" s="32">
        <v>100616</v>
      </c>
      <c r="B128" s="33">
        <v>44286</v>
      </c>
      <c r="C128" s="32" t="s">
        <v>114</v>
      </c>
      <c r="D128" s="32" t="s">
        <v>115</v>
      </c>
      <c r="E128" s="32" t="s">
        <v>116</v>
      </c>
      <c r="F128" s="34">
        <v>2329500</v>
      </c>
      <c r="G128" s="32" t="s">
        <v>117</v>
      </c>
      <c r="H128" s="35" t="s">
        <v>121</v>
      </c>
      <c r="I128" s="32" t="s">
        <v>119</v>
      </c>
      <c r="J128" s="32" t="s">
        <v>119</v>
      </c>
    </row>
    <row r="129" spans="1:10" x14ac:dyDescent="0.2">
      <c r="A129" s="32">
        <v>100614</v>
      </c>
      <c r="B129" s="33">
        <v>44289</v>
      </c>
      <c r="C129" s="32" t="s">
        <v>114</v>
      </c>
      <c r="D129" s="32" t="s">
        <v>115</v>
      </c>
      <c r="E129" s="32" t="s">
        <v>116</v>
      </c>
      <c r="F129" s="34">
        <v>721500</v>
      </c>
      <c r="G129" s="32" t="s">
        <v>117</v>
      </c>
      <c r="H129" s="35" t="s">
        <v>121</v>
      </c>
      <c r="I129" s="32" t="s">
        <v>122</v>
      </c>
      <c r="J129" s="32" t="s">
        <v>122</v>
      </c>
    </row>
    <row r="130" spans="1:10" x14ac:dyDescent="0.2">
      <c r="A130" s="32">
        <v>100529</v>
      </c>
      <c r="B130" s="33">
        <v>44291</v>
      </c>
      <c r="C130" s="32" t="s">
        <v>114</v>
      </c>
      <c r="D130" s="32" t="s">
        <v>133</v>
      </c>
      <c r="E130" s="32" t="s">
        <v>116</v>
      </c>
      <c r="F130" s="34">
        <v>2455000</v>
      </c>
      <c r="G130" s="32" t="s">
        <v>117</v>
      </c>
      <c r="H130" s="35" t="s">
        <v>121</v>
      </c>
      <c r="I130" s="32" t="s">
        <v>122</v>
      </c>
      <c r="J130" s="32" t="s">
        <v>122</v>
      </c>
    </row>
    <row r="131" spans="1:10" x14ac:dyDescent="0.2">
      <c r="A131" s="32">
        <v>100551</v>
      </c>
      <c r="B131" s="33">
        <v>44292</v>
      </c>
      <c r="C131" s="32" t="s">
        <v>114</v>
      </c>
      <c r="D131" s="32" t="s">
        <v>133</v>
      </c>
      <c r="E131" s="32" t="s">
        <v>116</v>
      </c>
      <c r="F131" s="34">
        <v>3363463</v>
      </c>
      <c r="G131" s="32" t="s">
        <v>117</v>
      </c>
      <c r="H131" s="32" t="s">
        <v>126</v>
      </c>
      <c r="I131" s="32" t="s">
        <v>122</v>
      </c>
      <c r="J131" s="32" t="s">
        <v>119</v>
      </c>
    </row>
    <row r="132" spans="1:10" x14ac:dyDescent="0.2">
      <c r="A132" s="32">
        <v>100501</v>
      </c>
      <c r="B132" s="33">
        <v>44293</v>
      </c>
      <c r="C132" s="32" t="s">
        <v>123</v>
      </c>
      <c r="D132" s="32" t="s">
        <v>124</v>
      </c>
      <c r="E132" s="32" t="s">
        <v>125</v>
      </c>
      <c r="F132" s="34">
        <v>1568100</v>
      </c>
      <c r="G132" s="32" t="s">
        <v>117</v>
      </c>
      <c r="H132" s="32" t="s">
        <v>126</v>
      </c>
      <c r="I132" s="32" t="s">
        <v>119</v>
      </c>
      <c r="J132" s="32" t="s">
        <v>119</v>
      </c>
    </row>
    <row r="133" spans="1:10" x14ac:dyDescent="0.2">
      <c r="A133" s="32">
        <v>100516</v>
      </c>
      <c r="B133" s="33">
        <v>44293</v>
      </c>
      <c r="C133" s="32" t="s">
        <v>114</v>
      </c>
      <c r="D133" s="32" t="s">
        <v>124</v>
      </c>
      <c r="E133" s="32" t="s">
        <v>125</v>
      </c>
      <c r="F133" s="34">
        <v>2063960</v>
      </c>
      <c r="G133" s="32" t="s">
        <v>127</v>
      </c>
      <c r="H133" s="32" t="s">
        <v>134</v>
      </c>
      <c r="I133" s="32" t="s">
        <v>119</v>
      </c>
      <c r="J133" s="32" t="s">
        <v>119</v>
      </c>
    </row>
    <row r="134" spans="1:10" x14ac:dyDescent="0.2">
      <c r="A134" s="32">
        <v>100542</v>
      </c>
      <c r="B134" s="33">
        <v>44293</v>
      </c>
      <c r="C134" s="32" t="s">
        <v>114</v>
      </c>
      <c r="D134" s="32" t="s">
        <v>135</v>
      </c>
      <c r="E134" s="32" t="s">
        <v>136</v>
      </c>
      <c r="F134" s="34">
        <v>1806500</v>
      </c>
      <c r="G134" s="32" t="s">
        <v>117</v>
      </c>
      <c r="H134" s="35" t="s">
        <v>121</v>
      </c>
      <c r="I134" s="32" t="s">
        <v>119</v>
      </c>
      <c r="J134" s="32" t="s">
        <v>122</v>
      </c>
    </row>
    <row r="135" spans="1:10" x14ac:dyDescent="0.2">
      <c r="A135" s="32">
        <v>100625</v>
      </c>
      <c r="B135" s="33">
        <v>44293</v>
      </c>
      <c r="C135" s="32" t="s">
        <v>114</v>
      </c>
      <c r="D135" s="32" t="s">
        <v>115</v>
      </c>
      <c r="E135" s="32" t="s">
        <v>116</v>
      </c>
      <c r="F135" s="34">
        <v>49837500</v>
      </c>
      <c r="G135" s="32" t="s">
        <v>120</v>
      </c>
      <c r="H135" s="35" t="s">
        <v>121</v>
      </c>
      <c r="I135" s="32" t="s">
        <v>122</v>
      </c>
      <c r="J135" s="32" t="s">
        <v>122</v>
      </c>
    </row>
    <row r="136" spans="1:10" x14ac:dyDescent="0.2">
      <c r="A136" s="32">
        <v>100540</v>
      </c>
      <c r="B136" s="33">
        <v>44295</v>
      </c>
      <c r="C136" s="32" t="s">
        <v>123</v>
      </c>
      <c r="D136" s="32" t="s">
        <v>115</v>
      </c>
      <c r="E136" s="32" t="s">
        <v>116</v>
      </c>
      <c r="F136" s="34">
        <v>2244800</v>
      </c>
      <c r="G136" s="32" t="s">
        <v>117</v>
      </c>
      <c r="H136" s="32" t="s">
        <v>126</v>
      </c>
      <c r="I136" s="32" t="s">
        <v>119</v>
      </c>
      <c r="J136" s="32" t="s">
        <v>119</v>
      </c>
    </row>
    <row r="137" spans="1:10" x14ac:dyDescent="0.2">
      <c r="A137" s="32">
        <v>100663</v>
      </c>
      <c r="B137" s="33">
        <v>44296</v>
      </c>
      <c r="C137" s="32" t="s">
        <v>114</v>
      </c>
      <c r="D137" s="32" t="s">
        <v>133</v>
      </c>
      <c r="E137" s="32" t="s">
        <v>116</v>
      </c>
      <c r="F137" s="34">
        <v>10346950</v>
      </c>
      <c r="G137" s="32" t="s">
        <v>117</v>
      </c>
      <c r="H137" s="35" t="s">
        <v>130</v>
      </c>
      <c r="I137" s="32" t="s">
        <v>119</v>
      </c>
      <c r="J137" s="32" t="s">
        <v>122</v>
      </c>
    </row>
    <row r="138" spans="1:10" x14ac:dyDescent="0.2">
      <c r="A138" s="32">
        <v>100539</v>
      </c>
      <c r="B138" s="33">
        <v>44297</v>
      </c>
      <c r="C138" s="32" t="s">
        <v>114</v>
      </c>
      <c r="D138" s="32" t="s">
        <v>133</v>
      </c>
      <c r="E138" s="32" t="s">
        <v>116</v>
      </c>
      <c r="F138" s="34">
        <v>8150000</v>
      </c>
      <c r="G138" s="32" t="s">
        <v>117</v>
      </c>
      <c r="H138" s="35" t="s">
        <v>121</v>
      </c>
      <c r="I138" s="32" t="s">
        <v>119</v>
      </c>
      <c r="J138" s="32" t="s">
        <v>122</v>
      </c>
    </row>
    <row r="139" spans="1:10" x14ac:dyDescent="0.2">
      <c r="A139" s="32">
        <v>100642</v>
      </c>
      <c r="B139" s="33">
        <v>44297</v>
      </c>
      <c r="C139" s="32" t="s">
        <v>114</v>
      </c>
      <c r="D139" s="32" t="s">
        <v>115</v>
      </c>
      <c r="E139" s="32" t="s">
        <v>116</v>
      </c>
      <c r="F139" s="34">
        <v>1697200</v>
      </c>
      <c r="G139" s="32" t="s">
        <v>117</v>
      </c>
      <c r="H139" s="32" t="s">
        <v>131</v>
      </c>
      <c r="I139" s="32" t="s">
        <v>119</v>
      </c>
      <c r="J139" s="32" t="s">
        <v>119</v>
      </c>
    </row>
    <row r="140" spans="1:10" x14ac:dyDescent="0.2">
      <c r="A140" s="32">
        <v>100549</v>
      </c>
      <c r="B140" s="33">
        <v>44301</v>
      </c>
      <c r="C140" s="32" t="s">
        <v>114</v>
      </c>
      <c r="D140" s="32" t="s">
        <v>135</v>
      </c>
      <c r="E140" s="32" t="s">
        <v>136</v>
      </c>
      <c r="F140" s="34">
        <v>3334353</v>
      </c>
      <c r="G140" s="32" t="s">
        <v>139</v>
      </c>
      <c r="H140" s="32" t="s">
        <v>126</v>
      </c>
      <c r="I140" s="32" t="s">
        <v>122</v>
      </c>
      <c r="J140" s="32" t="s">
        <v>122</v>
      </c>
    </row>
    <row r="141" spans="1:10" x14ac:dyDescent="0.2">
      <c r="A141" s="32">
        <v>100680</v>
      </c>
      <c r="B141" s="33">
        <v>44301</v>
      </c>
      <c r="C141" s="32" t="s">
        <v>123</v>
      </c>
      <c r="D141" s="32" t="s">
        <v>124</v>
      </c>
      <c r="E141" s="32" t="s">
        <v>125</v>
      </c>
      <c r="F141" s="34">
        <v>6020060</v>
      </c>
      <c r="G141" s="32" t="s">
        <v>127</v>
      </c>
      <c r="H141" s="32" t="s">
        <v>126</v>
      </c>
      <c r="I141" s="32" t="s">
        <v>119</v>
      </c>
      <c r="J141" s="32" t="s">
        <v>119</v>
      </c>
    </row>
    <row r="142" spans="1:10" x14ac:dyDescent="0.2">
      <c r="A142" s="32">
        <v>100560</v>
      </c>
      <c r="B142" s="33">
        <v>44302</v>
      </c>
      <c r="C142" s="32" t="s">
        <v>114</v>
      </c>
      <c r="D142" s="32" t="s">
        <v>115</v>
      </c>
      <c r="E142" s="32" t="s">
        <v>116</v>
      </c>
      <c r="F142" s="34">
        <v>1381370</v>
      </c>
      <c r="G142" s="32" t="s">
        <v>117</v>
      </c>
      <c r="H142" s="32" t="s">
        <v>134</v>
      </c>
      <c r="I142" s="32" t="s">
        <v>119</v>
      </c>
      <c r="J142" s="32" t="s">
        <v>119</v>
      </c>
    </row>
    <row r="143" spans="1:10" x14ac:dyDescent="0.2">
      <c r="A143" s="32">
        <v>100629</v>
      </c>
      <c r="B143" s="33">
        <v>44302</v>
      </c>
      <c r="C143" s="32" t="s">
        <v>114</v>
      </c>
      <c r="D143" s="32" t="s">
        <v>115</v>
      </c>
      <c r="E143" s="32" t="s">
        <v>116</v>
      </c>
      <c r="F143" s="34">
        <v>2442400</v>
      </c>
      <c r="G143" s="32" t="s">
        <v>117</v>
      </c>
      <c r="H143" s="32" t="s">
        <v>118</v>
      </c>
      <c r="I143" s="32" t="s">
        <v>119</v>
      </c>
      <c r="J143" s="32" t="s">
        <v>119</v>
      </c>
    </row>
    <row r="144" spans="1:10" x14ac:dyDescent="0.2">
      <c r="A144" s="32">
        <v>100631</v>
      </c>
      <c r="B144" s="33">
        <v>44302</v>
      </c>
      <c r="C144" s="32" t="s">
        <v>114</v>
      </c>
      <c r="D144" s="32" t="s">
        <v>133</v>
      </c>
      <c r="E144" s="32" t="s">
        <v>116</v>
      </c>
      <c r="F144" s="34">
        <v>4193603</v>
      </c>
      <c r="G144" s="32" t="s">
        <v>117</v>
      </c>
      <c r="H144" s="32" t="s">
        <v>126</v>
      </c>
      <c r="I144" s="32" t="s">
        <v>122</v>
      </c>
      <c r="J144" s="32" t="s">
        <v>119</v>
      </c>
    </row>
    <row r="145" spans="1:10" x14ac:dyDescent="0.2">
      <c r="A145" s="32">
        <v>100572</v>
      </c>
      <c r="B145" s="33">
        <v>44303</v>
      </c>
      <c r="C145" s="32" t="s">
        <v>123</v>
      </c>
      <c r="D145" s="32" t="s">
        <v>124</v>
      </c>
      <c r="E145" s="32" t="s">
        <v>125</v>
      </c>
      <c r="F145" s="34">
        <v>3725520</v>
      </c>
      <c r="G145" s="32" t="s">
        <v>127</v>
      </c>
      <c r="H145" s="32" t="s">
        <v>126</v>
      </c>
      <c r="I145" s="32" t="s">
        <v>119</v>
      </c>
      <c r="J145" s="32" t="s">
        <v>119</v>
      </c>
    </row>
    <row r="146" spans="1:10" x14ac:dyDescent="0.2">
      <c r="A146" s="32">
        <v>100630</v>
      </c>
      <c r="B146" s="33">
        <v>44303</v>
      </c>
      <c r="C146" s="32" t="s">
        <v>114</v>
      </c>
      <c r="D146" s="32" t="s">
        <v>115</v>
      </c>
      <c r="E146" s="32" t="s">
        <v>116</v>
      </c>
      <c r="F146" s="34">
        <v>7394300</v>
      </c>
      <c r="G146" s="32" t="s">
        <v>117</v>
      </c>
      <c r="H146" s="35" t="s">
        <v>121</v>
      </c>
      <c r="I146" s="32" t="s">
        <v>122</v>
      </c>
      <c r="J146" s="32" t="s">
        <v>122</v>
      </c>
    </row>
    <row r="147" spans="1:10" x14ac:dyDescent="0.2">
      <c r="A147" s="32">
        <v>100637</v>
      </c>
      <c r="B147" s="33">
        <v>44303</v>
      </c>
      <c r="C147" s="32" t="s">
        <v>114</v>
      </c>
      <c r="D147" s="32" t="s">
        <v>115</v>
      </c>
      <c r="E147" s="32" t="s">
        <v>116</v>
      </c>
      <c r="F147" s="34">
        <v>2402500</v>
      </c>
      <c r="G147" s="32" t="s">
        <v>117</v>
      </c>
      <c r="H147" s="35" t="s">
        <v>121</v>
      </c>
      <c r="I147" s="32" t="s">
        <v>122</v>
      </c>
      <c r="J147" s="32" t="s">
        <v>122</v>
      </c>
    </row>
    <row r="148" spans="1:10" x14ac:dyDescent="0.2">
      <c r="A148" s="32">
        <v>100659</v>
      </c>
      <c r="B148" s="33">
        <v>44303</v>
      </c>
      <c r="C148" s="32" t="s">
        <v>114</v>
      </c>
      <c r="D148" s="32" t="s">
        <v>133</v>
      </c>
      <c r="E148" s="32" t="s">
        <v>116</v>
      </c>
      <c r="F148" s="34">
        <v>1693000</v>
      </c>
      <c r="G148" s="32" t="s">
        <v>117</v>
      </c>
      <c r="H148" s="32" t="s">
        <v>126</v>
      </c>
      <c r="I148" s="32" t="s">
        <v>122</v>
      </c>
      <c r="J148" s="32" t="s">
        <v>119</v>
      </c>
    </row>
    <row r="149" spans="1:10" x14ac:dyDescent="0.2">
      <c r="A149" s="32">
        <v>100527</v>
      </c>
      <c r="B149" s="33">
        <v>44304</v>
      </c>
      <c r="C149" s="32" t="s">
        <v>114</v>
      </c>
      <c r="D149" s="32" t="s">
        <v>133</v>
      </c>
      <c r="E149" s="32" t="s">
        <v>116</v>
      </c>
      <c r="F149" s="34">
        <v>9148076</v>
      </c>
      <c r="G149" s="32" t="s">
        <v>117</v>
      </c>
      <c r="H149" s="32" t="s">
        <v>143</v>
      </c>
      <c r="I149" s="32" t="s">
        <v>122</v>
      </c>
      <c r="J149" s="32" t="s">
        <v>122</v>
      </c>
    </row>
    <row r="150" spans="1:10" x14ac:dyDescent="0.2">
      <c r="A150" s="32">
        <v>100638</v>
      </c>
      <c r="B150" s="33">
        <v>44304</v>
      </c>
      <c r="C150" s="32" t="s">
        <v>114</v>
      </c>
      <c r="D150" s="32" t="s">
        <v>133</v>
      </c>
      <c r="E150" s="32" t="s">
        <v>116</v>
      </c>
      <c r="F150" s="34">
        <v>3950000</v>
      </c>
      <c r="G150" s="32" t="s">
        <v>117</v>
      </c>
      <c r="H150" s="35" t="s">
        <v>121</v>
      </c>
      <c r="I150" s="32" t="s">
        <v>122</v>
      </c>
      <c r="J150" s="32" t="s">
        <v>122</v>
      </c>
    </row>
    <row r="151" spans="1:10" x14ac:dyDescent="0.2">
      <c r="A151" s="32">
        <v>100679</v>
      </c>
      <c r="B151" s="33">
        <v>44304</v>
      </c>
      <c r="C151" s="32" t="s">
        <v>114</v>
      </c>
      <c r="D151" s="32" t="s">
        <v>133</v>
      </c>
      <c r="E151" s="32" t="s">
        <v>116</v>
      </c>
      <c r="F151" s="34">
        <v>14183900</v>
      </c>
      <c r="G151" s="32" t="s">
        <v>117</v>
      </c>
      <c r="H151" s="35" t="s">
        <v>121</v>
      </c>
      <c r="I151" s="32" t="s">
        <v>122</v>
      </c>
      <c r="J151" s="32" t="s">
        <v>122</v>
      </c>
    </row>
    <row r="152" spans="1:10" x14ac:dyDescent="0.2">
      <c r="A152" s="32">
        <v>100678</v>
      </c>
      <c r="B152" s="33">
        <v>44307</v>
      </c>
      <c r="C152" s="32" t="s">
        <v>114</v>
      </c>
      <c r="D152" s="32" t="s">
        <v>124</v>
      </c>
      <c r="E152" s="32" t="s">
        <v>125</v>
      </c>
      <c r="F152" s="34">
        <v>35245000</v>
      </c>
      <c r="G152" s="32" t="s">
        <v>127</v>
      </c>
      <c r="H152" s="35" t="s">
        <v>121</v>
      </c>
      <c r="I152" s="32" t="s">
        <v>122</v>
      </c>
      <c r="J152" s="32" t="s">
        <v>122</v>
      </c>
    </row>
    <row r="153" spans="1:10" x14ac:dyDescent="0.2">
      <c r="A153" s="32">
        <v>100570</v>
      </c>
      <c r="B153" s="33">
        <v>44308</v>
      </c>
      <c r="C153" s="32" t="s">
        <v>114</v>
      </c>
      <c r="D153" s="32" t="s">
        <v>124</v>
      </c>
      <c r="E153" s="32" t="s">
        <v>125</v>
      </c>
      <c r="F153" s="34">
        <v>294700</v>
      </c>
      <c r="G153" s="32" t="s">
        <v>127</v>
      </c>
      <c r="H153" s="35" t="s">
        <v>130</v>
      </c>
      <c r="I153" s="32" t="s">
        <v>119</v>
      </c>
      <c r="J153" s="32" t="s">
        <v>119</v>
      </c>
    </row>
    <row r="154" spans="1:10" x14ac:dyDescent="0.2">
      <c r="A154" s="32">
        <v>100578</v>
      </c>
      <c r="B154" s="33">
        <v>44311</v>
      </c>
      <c r="C154" s="32" t="s">
        <v>114</v>
      </c>
      <c r="D154" s="32" t="s">
        <v>137</v>
      </c>
      <c r="E154" s="32" t="s">
        <v>138</v>
      </c>
      <c r="F154" s="34">
        <v>4488000</v>
      </c>
      <c r="G154" s="32" t="s">
        <v>117</v>
      </c>
      <c r="H154" s="35" t="s">
        <v>121</v>
      </c>
      <c r="I154" s="32" t="s">
        <v>119</v>
      </c>
      <c r="J154" s="32" t="s">
        <v>119</v>
      </c>
    </row>
    <row r="155" spans="1:10" x14ac:dyDescent="0.2">
      <c r="A155" s="32">
        <v>100611</v>
      </c>
      <c r="B155" s="33">
        <v>44311</v>
      </c>
      <c r="C155" s="32" t="s">
        <v>114</v>
      </c>
      <c r="D155" s="32" t="s">
        <v>133</v>
      </c>
      <c r="E155" s="32" t="s">
        <v>116</v>
      </c>
      <c r="F155" s="34">
        <v>1595500</v>
      </c>
      <c r="G155" s="32" t="s">
        <v>117</v>
      </c>
      <c r="H155" s="35" t="s">
        <v>130</v>
      </c>
      <c r="I155" s="32" t="s">
        <v>122</v>
      </c>
      <c r="J155" s="32" t="s">
        <v>122</v>
      </c>
    </row>
    <row r="156" spans="1:10" x14ac:dyDescent="0.2">
      <c r="A156" s="32">
        <v>100621</v>
      </c>
      <c r="B156" s="33">
        <v>44311</v>
      </c>
      <c r="C156" s="32" t="s">
        <v>114</v>
      </c>
      <c r="D156" s="32" t="s">
        <v>145</v>
      </c>
      <c r="E156" s="32" t="s">
        <v>138</v>
      </c>
      <c r="F156" s="34">
        <v>394220</v>
      </c>
      <c r="G156" s="32" t="s">
        <v>117</v>
      </c>
      <c r="H156" s="32" t="s">
        <v>118</v>
      </c>
      <c r="I156" s="32" t="s">
        <v>119</v>
      </c>
      <c r="J156" s="32" t="s">
        <v>119</v>
      </c>
    </row>
    <row r="157" spans="1:10" x14ac:dyDescent="0.2">
      <c r="A157" s="32">
        <v>100622</v>
      </c>
      <c r="B157" s="33">
        <v>44311</v>
      </c>
      <c r="C157" s="32" t="s">
        <v>114</v>
      </c>
      <c r="D157" s="32" t="s">
        <v>124</v>
      </c>
      <c r="E157" s="32" t="s">
        <v>125</v>
      </c>
      <c r="F157" s="34">
        <v>723900</v>
      </c>
      <c r="G157" s="32" t="s">
        <v>120</v>
      </c>
      <c r="H157" s="35" t="s">
        <v>130</v>
      </c>
      <c r="I157" s="32" t="s">
        <v>122</v>
      </c>
      <c r="J157" s="32" t="s">
        <v>122</v>
      </c>
    </row>
    <row r="158" spans="1:10" x14ac:dyDescent="0.2">
      <c r="A158" s="32">
        <v>100623</v>
      </c>
      <c r="B158" s="33">
        <v>44311</v>
      </c>
      <c r="C158" s="32" t="s">
        <v>123</v>
      </c>
      <c r="D158" s="32" t="s">
        <v>115</v>
      </c>
      <c r="E158" s="32" t="s">
        <v>116</v>
      </c>
      <c r="F158" s="34">
        <v>2006700</v>
      </c>
      <c r="G158" s="32" t="s">
        <v>117</v>
      </c>
      <c r="H158" s="32" t="s">
        <v>126</v>
      </c>
      <c r="I158" s="32" t="s">
        <v>119</v>
      </c>
      <c r="J158" s="32" t="s">
        <v>119</v>
      </c>
    </row>
    <row r="159" spans="1:10" x14ac:dyDescent="0.2">
      <c r="A159" s="32">
        <v>100604</v>
      </c>
      <c r="B159" s="33">
        <v>44312</v>
      </c>
      <c r="C159" s="32" t="s">
        <v>114</v>
      </c>
      <c r="D159" s="32" t="s">
        <v>124</v>
      </c>
      <c r="E159" s="32" t="s">
        <v>125</v>
      </c>
      <c r="F159" s="34">
        <v>979572</v>
      </c>
      <c r="G159" s="32" t="s">
        <v>117</v>
      </c>
      <c r="H159" s="32" t="s">
        <v>118</v>
      </c>
      <c r="I159" s="32" t="s">
        <v>119</v>
      </c>
      <c r="J159" s="32" t="s">
        <v>119</v>
      </c>
    </row>
    <row r="160" spans="1:10" x14ac:dyDescent="0.2">
      <c r="A160" s="32">
        <v>100610</v>
      </c>
      <c r="B160" s="33">
        <v>44313</v>
      </c>
      <c r="C160" s="32" t="s">
        <v>114</v>
      </c>
      <c r="D160" s="32" t="s">
        <v>115</v>
      </c>
      <c r="E160" s="32" t="s">
        <v>116</v>
      </c>
      <c r="F160" s="34">
        <v>5086300</v>
      </c>
      <c r="G160" s="32" t="s">
        <v>117</v>
      </c>
      <c r="H160" s="35" t="s">
        <v>130</v>
      </c>
      <c r="I160" s="32" t="s">
        <v>122</v>
      </c>
      <c r="J160" s="32" t="s">
        <v>122</v>
      </c>
    </row>
    <row r="161" spans="1:10" x14ac:dyDescent="0.2">
      <c r="A161" s="32">
        <v>100591</v>
      </c>
      <c r="B161" s="33">
        <v>44315</v>
      </c>
      <c r="C161" s="32" t="s">
        <v>123</v>
      </c>
      <c r="D161" s="32" t="s">
        <v>115</v>
      </c>
      <c r="E161" s="32" t="s">
        <v>116</v>
      </c>
      <c r="F161" s="34">
        <v>4353100</v>
      </c>
      <c r="G161" s="32" t="s">
        <v>117</v>
      </c>
      <c r="H161" s="32" t="s">
        <v>126</v>
      </c>
      <c r="I161" s="32" t="s">
        <v>119</v>
      </c>
      <c r="J161" s="32" t="s">
        <v>119</v>
      </c>
    </row>
    <row r="162" spans="1:10" x14ac:dyDescent="0.2">
      <c r="A162" s="32">
        <v>100557</v>
      </c>
      <c r="B162" s="33">
        <v>44316</v>
      </c>
      <c r="C162" s="32" t="s">
        <v>114</v>
      </c>
      <c r="D162" s="32" t="s">
        <v>115</v>
      </c>
      <c r="E162" s="32" t="s">
        <v>116</v>
      </c>
      <c r="F162" s="34">
        <v>2056700</v>
      </c>
      <c r="G162" s="32" t="s">
        <v>117</v>
      </c>
      <c r="H162" s="32" t="s">
        <v>131</v>
      </c>
      <c r="I162" s="32" t="s">
        <v>122</v>
      </c>
      <c r="J162" s="32" t="s">
        <v>122</v>
      </c>
    </row>
    <row r="163" spans="1:10" x14ac:dyDescent="0.2">
      <c r="A163" s="32">
        <v>100636</v>
      </c>
      <c r="B163" s="33">
        <v>44316</v>
      </c>
      <c r="C163" s="32" t="s">
        <v>114</v>
      </c>
      <c r="D163" s="32" t="s">
        <v>129</v>
      </c>
      <c r="E163" s="32" t="s">
        <v>125</v>
      </c>
      <c r="F163" s="34">
        <v>4886675</v>
      </c>
      <c r="G163" s="32" t="s">
        <v>127</v>
      </c>
      <c r="H163" s="35" t="s">
        <v>121</v>
      </c>
      <c r="I163" s="32" t="s">
        <v>119</v>
      </c>
      <c r="J163" s="32" t="s">
        <v>119</v>
      </c>
    </row>
    <row r="164" spans="1:10" x14ac:dyDescent="0.2">
      <c r="A164" s="32">
        <v>100628</v>
      </c>
      <c r="B164" s="33">
        <v>44317</v>
      </c>
      <c r="C164" s="32" t="s">
        <v>123</v>
      </c>
      <c r="D164" s="32" t="s">
        <v>115</v>
      </c>
      <c r="E164" s="32" t="s">
        <v>116</v>
      </c>
      <c r="F164" s="34">
        <v>1973200</v>
      </c>
      <c r="G164" s="32" t="s">
        <v>117</v>
      </c>
      <c r="H164" s="32" t="s">
        <v>126</v>
      </c>
      <c r="I164" s="32" t="s">
        <v>119</v>
      </c>
      <c r="J164" s="32" t="s">
        <v>119</v>
      </c>
    </row>
    <row r="165" spans="1:10" x14ac:dyDescent="0.2">
      <c r="A165" s="32">
        <v>100650</v>
      </c>
      <c r="B165" s="33">
        <v>44318</v>
      </c>
      <c r="C165" s="32" t="s">
        <v>114</v>
      </c>
      <c r="D165" s="32" t="s">
        <v>115</v>
      </c>
      <c r="E165" s="32" t="s">
        <v>116</v>
      </c>
      <c r="F165" s="34">
        <v>4156000</v>
      </c>
      <c r="G165" s="32" t="s">
        <v>127</v>
      </c>
      <c r="H165" s="32" t="s">
        <v>128</v>
      </c>
      <c r="I165" s="32" t="s">
        <v>122</v>
      </c>
      <c r="J165" s="32" t="s">
        <v>122</v>
      </c>
    </row>
    <row r="166" spans="1:10" x14ac:dyDescent="0.2">
      <c r="A166" s="32">
        <v>100651</v>
      </c>
      <c r="B166" s="33">
        <v>44318</v>
      </c>
      <c r="C166" s="32" t="s">
        <v>114</v>
      </c>
      <c r="D166" s="32" t="s">
        <v>133</v>
      </c>
      <c r="E166" s="32" t="s">
        <v>116</v>
      </c>
      <c r="F166" s="34">
        <v>1045000</v>
      </c>
      <c r="G166" s="32" t="s">
        <v>117</v>
      </c>
      <c r="H166" s="35" t="s">
        <v>121</v>
      </c>
      <c r="I166" s="32" t="s">
        <v>122</v>
      </c>
      <c r="J166" s="32" t="s">
        <v>119</v>
      </c>
    </row>
    <row r="167" spans="1:10" x14ac:dyDescent="0.2">
      <c r="A167" s="32">
        <v>100569</v>
      </c>
      <c r="B167" s="33">
        <v>44319</v>
      </c>
      <c r="C167" s="32" t="s">
        <v>114</v>
      </c>
      <c r="D167" s="32" t="s">
        <v>115</v>
      </c>
      <c r="E167" s="32" t="s">
        <v>116</v>
      </c>
      <c r="F167" s="34">
        <v>800000</v>
      </c>
      <c r="G167" s="32" t="s">
        <v>117</v>
      </c>
      <c r="H167" s="32" t="s">
        <v>110</v>
      </c>
      <c r="I167" s="32" t="s">
        <v>119</v>
      </c>
      <c r="J167" s="32" t="s">
        <v>119</v>
      </c>
    </row>
    <row r="168" spans="1:10" x14ac:dyDescent="0.2">
      <c r="A168" s="32">
        <v>100609</v>
      </c>
      <c r="B168" s="33">
        <v>44319</v>
      </c>
      <c r="C168" s="32" t="s">
        <v>114</v>
      </c>
      <c r="D168" s="32" t="s">
        <v>133</v>
      </c>
      <c r="E168" s="32" t="s">
        <v>116</v>
      </c>
      <c r="F168" s="34">
        <v>4483000</v>
      </c>
      <c r="G168" s="32" t="s">
        <v>117</v>
      </c>
      <c r="H168" s="35" t="s">
        <v>130</v>
      </c>
      <c r="I168" s="32" t="s">
        <v>122</v>
      </c>
      <c r="J168" s="32" t="s">
        <v>122</v>
      </c>
    </row>
    <row r="169" spans="1:10" x14ac:dyDescent="0.2">
      <c r="A169" s="32">
        <v>100649</v>
      </c>
      <c r="B169" s="33">
        <v>44320</v>
      </c>
      <c r="C169" s="32" t="s">
        <v>123</v>
      </c>
      <c r="D169" s="32" t="s">
        <v>115</v>
      </c>
      <c r="E169" s="32" t="s">
        <v>116</v>
      </c>
      <c r="F169" s="34">
        <v>3074775</v>
      </c>
      <c r="G169" s="32" t="s">
        <v>117</v>
      </c>
      <c r="H169" s="32" t="s">
        <v>126</v>
      </c>
      <c r="I169" s="32" t="s">
        <v>119</v>
      </c>
      <c r="J169" s="32" t="s">
        <v>119</v>
      </c>
    </row>
    <row r="170" spans="1:10" x14ac:dyDescent="0.2">
      <c r="A170" s="32">
        <v>100656</v>
      </c>
      <c r="B170" s="33">
        <v>44322</v>
      </c>
      <c r="C170" s="32" t="s">
        <v>114</v>
      </c>
      <c r="D170" s="32" t="s">
        <v>146</v>
      </c>
      <c r="E170" s="32" t="s">
        <v>125</v>
      </c>
      <c r="F170" s="34">
        <v>1834200</v>
      </c>
      <c r="G170" s="32" t="s">
        <v>117</v>
      </c>
      <c r="H170" s="32" t="s">
        <v>128</v>
      </c>
      <c r="I170" s="32" t="s">
        <v>122</v>
      </c>
      <c r="J170" s="32" t="s">
        <v>122</v>
      </c>
    </row>
    <row r="171" spans="1:10" x14ac:dyDescent="0.2">
      <c r="A171" s="32">
        <v>100677</v>
      </c>
      <c r="B171" s="33">
        <v>44322</v>
      </c>
      <c r="C171" s="32" t="s">
        <v>114</v>
      </c>
      <c r="D171" s="32" t="s">
        <v>115</v>
      </c>
      <c r="E171" s="32" t="s">
        <v>116</v>
      </c>
      <c r="F171" s="34">
        <v>13370000</v>
      </c>
      <c r="G171" s="32" t="s">
        <v>117</v>
      </c>
      <c r="H171" s="35" t="s">
        <v>121</v>
      </c>
      <c r="I171" s="32" t="s">
        <v>122</v>
      </c>
      <c r="J171" s="32" t="s">
        <v>122</v>
      </c>
    </row>
    <row r="172" spans="1:10" x14ac:dyDescent="0.2">
      <c r="A172" s="32">
        <v>100704</v>
      </c>
      <c r="B172" s="33">
        <v>44322</v>
      </c>
      <c r="C172" s="32" t="s">
        <v>114</v>
      </c>
      <c r="D172" s="32" t="s">
        <v>133</v>
      </c>
      <c r="E172" s="32" t="s">
        <v>116</v>
      </c>
      <c r="F172" s="34">
        <v>14474600</v>
      </c>
      <c r="G172" s="32" t="s">
        <v>120</v>
      </c>
      <c r="H172" s="35" t="s">
        <v>121</v>
      </c>
      <c r="I172" s="32" t="s">
        <v>122</v>
      </c>
      <c r="J172" s="32" t="s">
        <v>122</v>
      </c>
    </row>
    <row r="173" spans="1:10" x14ac:dyDescent="0.2">
      <c r="A173" s="32">
        <v>100713</v>
      </c>
      <c r="B173" s="33">
        <v>44322</v>
      </c>
      <c r="C173" s="32" t="s">
        <v>123</v>
      </c>
      <c r="D173" s="32" t="s">
        <v>124</v>
      </c>
      <c r="E173" s="32" t="s">
        <v>125</v>
      </c>
      <c r="F173" s="34">
        <v>2103390</v>
      </c>
      <c r="G173" s="32" t="s">
        <v>127</v>
      </c>
      <c r="H173" s="32" t="s">
        <v>126</v>
      </c>
      <c r="I173" s="32" t="s">
        <v>119</v>
      </c>
      <c r="J173" s="32" t="s">
        <v>119</v>
      </c>
    </row>
    <row r="174" spans="1:10" x14ac:dyDescent="0.2">
      <c r="A174" s="32">
        <v>100584</v>
      </c>
      <c r="B174" s="33">
        <v>44323</v>
      </c>
      <c r="C174" s="32" t="s">
        <v>114</v>
      </c>
      <c r="D174" s="32" t="s">
        <v>124</v>
      </c>
      <c r="E174" s="32" t="s">
        <v>125</v>
      </c>
      <c r="F174" s="34">
        <v>7750100</v>
      </c>
      <c r="G174" s="32" t="s">
        <v>127</v>
      </c>
      <c r="H174" s="32" t="s">
        <v>131</v>
      </c>
      <c r="I174" s="32" t="s">
        <v>119</v>
      </c>
      <c r="J174" s="32" t="s">
        <v>119</v>
      </c>
    </row>
    <row r="175" spans="1:10" x14ac:dyDescent="0.2">
      <c r="A175" s="32">
        <v>100674</v>
      </c>
      <c r="B175" s="33">
        <v>44323</v>
      </c>
      <c r="C175" s="32" t="s">
        <v>114</v>
      </c>
      <c r="D175" s="32" t="s">
        <v>115</v>
      </c>
      <c r="E175" s="32" t="s">
        <v>116</v>
      </c>
      <c r="F175" s="34">
        <v>9250000</v>
      </c>
      <c r="G175" s="32" t="s">
        <v>117</v>
      </c>
      <c r="H175" s="35" t="s">
        <v>130</v>
      </c>
      <c r="I175" s="32" t="s">
        <v>122</v>
      </c>
      <c r="J175" s="32" t="s">
        <v>122</v>
      </c>
    </row>
    <row r="176" spans="1:10" x14ac:dyDescent="0.2">
      <c r="A176" s="32">
        <v>100589</v>
      </c>
      <c r="B176" s="33">
        <v>44324</v>
      </c>
      <c r="C176" s="32" t="s">
        <v>123</v>
      </c>
      <c r="D176" s="32" t="s">
        <v>124</v>
      </c>
      <c r="E176" s="32" t="s">
        <v>125</v>
      </c>
      <c r="F176" s="34">
        <v>2867650</v>
      </c>
      <c r="G176" s="32" t="s">
        <v>117</v>
      </c>
      <c r="H176" s="32" t="s">
        <v>126</v>
      </c>
      <c r="I176" s="32" t="s">
        <v>119</v>
      </c>
      <c r="J176" s="32" t="s">
        <v>119</v>
      </c>
    </row>
    <row r="177" spans="1:10" x14ac:dyDescent="0.2">
      <c r="A177" s="32">
        <v>100590</v>
      </c>
      <c r="B177" s="33">
        <v>44324</v>
      </c>
      <c r="C177" s="32" t="s">
        <v>123</v>
      </c>
      <c r="D177" s="32" t="s">
        <v>124</v>
      </c>
      <c r="E177" s="32" t="s">
        <v>125</v>
      </c>
      <c r="F177" s="34">
        <v>2798650</v>
      </c>
      <c r="G177" s="32" t="s">
        <v>127</v>
      </c>
      <c r="H177" s="32" t="s">
        <v>126</v>
      </c>
      <c r="I177" s="32" t="s">
        <v>119</v>
      </c>
      <c r="J177" s="32" t="s">
        <v>119</v>
      </c>
    </row>
    <row r="178" spans="1:10" x14ac:dyDescent="0.2">
      <c r="A178" s="32">
        <v>100675</v>
      </c>
      <c r="B178" s="33">
        <v>44324</v>
      </c>
      <c r="C178" s="32" t="s">
        <v>114</v>
      </c>
      <c r="D178" s="32" t="s">
        <v>115</v>
      </c>
      <c r="E178" s="32" t="s">
        <v>116</v>
      </c>
      <c r="F178" s="34">
        <v>2468300</v>
      </c>
      <c r="G178" s="32" t="s">
        <v>117</v>
      </c>
      <c r="H178" s="35" t="s">
        <v>121</v>
      </c>
      <c r="I178" s="32" t="s">
        <v>122</v>
      </c>
      <c r="J178" s="32" t="s">
        <v>122</v>
      </c>
    </row>
    <row r="179" spans="1:10" x14ac:dyDescent="0.2">
      <c r="A179" s="32">
        <v>100648</v>
      </c>
      <c r="B179" s="33">
        <v>44325</v>
      </c>
      <c r="C179" s="32" t="s">
        <v>114</v>
      </c>
      <c r="D179" s="32" t="s">
        <v>115</v>
      </c>
      <c r="E179" s="32" t="s">
        <v>116</v>
      </c>
      <c r="F179" s="34">
        <v>270000</v>
      </c>
      <c r="G179" s="32" t="s">
        <v>127</v>
      </c>
      <c r="H179" s="32" t="s">
        <v>118</v>
      </c>
      <c r="I179" s="32" t="s">
        <v>119</v>
      </c>
      <c r="J179" s="32" t="s">
        <v>119</v>
      </c>
    </row>
    <row r="180" spans="1:10" x14ac:dyDescent="0.2">
      <c r="A180" s="32">
        <v>100683</v>
      </c>
      <c r="B180" s="33">
        <v>44325</v>
      </c>
      <c r="C180" s="32" t="s">
        <v>114</v>
      </c>
      <c r="D180" s="32" t="s">
        <v>133</v>
      </c>
      <c r="E180" s="32" t="s">
        <v>116</v>
      </c>
      <c r="F180" s="34">
        <v>1374100</v>
      </c>
      <c r="G180" s="32" t="s">
        <v>127</v>
      </c>
      <c r="H180" s="35" t="s">
        <v>130</v>
      </c>
      <c r="I180" s="32" t="s">
        <v>122</v>
      </c>
      <c r="J180" s="32" t="s">
        <v>122</v>
      </c>
    </row>
    <row r="181" spans="1:10" x14ac:dyDescent="0.2">
      <c r="A181" s="32">
        <v>100647</v>
      </c>
      <c r="B181" s="33">
        <v>44326</v>
      </c>
      <c r="C181" s="32" t="s">
        <v>114</v>
      </c>
      <c r="D181" s="32" t="s">
        <v>124</v>
      </c>
      <c r="E181" s="32" t="s">
        <v>125</v>
      </c>
      <c r="F181" s="34">
        <v>4077100</v>
      </c>
      <c r="G181" s="32" t="s">
        <v>127</v>
      </c>
      <c r="H181" s="35" t="s">
        <v>121</v>
      </c>
      <c r="I181" s="32" t="s">
        <v>122</v>
      </c>
      <c r="J181" s="32" t="s">
        <v>122</v>
      </c>
    </row>
    <row r="182" spans="1:10" x14ac:dyDescent="0.2">
      <c r="A182" s="32">
        <v>100602</v>
      </c>
      <c r="B182" s="33">
        <v>44327</v>
      </c>
      <c r="C182" s="32" t="s">
        <v>123</v>
      </c>
      <c r="D182" s="32" t="s">
        <v>115</v>
      </c>
      <c r="E182" s="32" t="s">
        <v>116</v>
      </c>
      <c r="F182" s="34">
        <v>1651300</v>
      </c>
      <c r="G182" s="32" t="s">
        <v>117</v>
      </c>
      <c r="H182" s="32" t="s">
        <v>126</v>
      </c>
      <c r="I182" s="32" t="s">
        <v>119</v>
      </c>
      <c r="J182" s="32" t="s">
        <v>119</v>
      </c>
    </row>
    <row r="183" spans="1:10" x14ac:dyDescent="0.2">
      <c r="A183" s="32">
        <v>100672</v>
      </c>
      <c r="B183" s="33">
        <v>44327</v>
      </c>
      <c r="C183" s="32" t="s">
        <v>114</v>
      </c>
      <c r="D183" s="32" t="s">
        <v>135</v>
      </c>
      <c r="E183" s="32" t="s">
        <v>136</v>
      </c>
      <c r="F183" s="34">
        <v>2785000</v>
      </c>
      <c r="G183" s="32" t="s">
        <v>117</v>
      </c>
      <c r="H183" s="32" t="s">
        <v>134</v>
      </c>
      <c r="I183" s="32" t="s">
        <v>119</v>
      </c>
      <c r="J183" s="32" t="s">
        <v>119</v>
      </c>
    </row>
    <row r="184" spans="1:10" x14ac:dyDescent="0.2">
      <c r="A184" s="32">
        <v>100600</v>
      </c>
      <c r="B184" s="33">
        <v>44328</v>
      </c>
      <c r="C184" s="32" t="s">
        <v>114</v>
      </c>
      <c r="D184" s="32" t="s">
        <v>124</v>
      </c>
      <c r="E184" s="32" t="s">
        <v>125</v>
      </c>
      <c r="F184" s="34">
        <v>3086048</v>
      </c>
      <c r="G184" s="32" t="s">
        <v>117</v>
      </c>
      <c r="H184" s="32" t="s">
        <v>128</v>
      </c>
      <c r="I184" s="32" t="s">
        <v>122</v>
      </c>
      <c r="J184" s="32" t="s">
        <v>122</v>
      </c>
    </row>
    <row r="185" spans="1:10" x14ac:dyDescent="0.2">
      <c r="A185" s="32">
        <v>100655</v>
      </c>
      <c r="B185" s="33">
        <v>44328</v>
      </c>
      <c r="C185" s="32" t="s">
        <v>114</v>
      </c>
      <c r="D185" s="32" t="s">
        <v>115</v>
      </c>
      <c r="E185" s="32" t="s">
        <v>116</v>
      </c>
      <c r="F185" s="34">
        <v>1974300</v>
      </c>
      <c r="G185" s="32" t="s">
        <v>127</v>
      </c>
      <c r="H185" s="32" t="s">
        <v>134</v>
      </c>
      <c r="I185" s="32" t="s">
        <v>122</v>
      </c>
      <c r="J185" s="32" t="s">
        <v>122</v>
      </c>
    </row>
    <row r="186" spans="1:10" x14ac:dyDescent="0.2">
      <c r="A186" s="32">
        <v>100671</v>
      </c>
      <c r="B186" s="33">
        <v>44328</v>
      </c>
      <c r="C186" s="32" t="s">
        <v>123</v>
      </c>
      <c r="D186" s="32" t="s">
        <v>115</v>
      </c>
      <c r="E186" s="32" t="s">
        <v>116</v>
      </c>
      <c r="F186" s="34">
        <v>3660780</v>
      </c>
      <c r="G186" s="32" t="s">
        <v>117</v>
      </c>
      <c r="H186" s="32" t="s">
        <v>126</v>
      </c>
      <c r="I186" s="32" t="s">
        <v>119</v>
      </c>
      <c r="J186" s="32" t="s">
        <v>119</v>
      </c>
    </row>
    <row r="187" spans="1:10" x14ac:dyDescent="0.2">
      <c r="A187" s="32">
        <v>100646</v>
      </c>
      <c r="B187" s="33">
        <v>44329</v>
      </c>
      <c r="C187" s="32" t="s">
        <v>114</v>
      </c>
      <c r="D187" s="32" t="s">
        <v>115</v>
      </c>
      <c r="E187" s="32" t="s">
        <v>116</v>
      </c>
      <c r="F187" s="34">
        <v>2550000</v>
      </c>
      <c r="G187" s="32" t="s">
        <v>117</v>
      </c>
      <c r="H187" s="35" t="s">
        <v>121</v>
      </c>
      <c r="I187" s="32" t="s">
        <v>122</v>
      </c>
      <c r="J187" s="32" t="s">
        <v>122</v>
      </c>
    </row>
    <row r="188" spans="1:10" x14ac:dyDescent="0.2">
      <c r="A188" s="32">
        <v>100618</v>
      </c>
      <c r="B188" s="33">
        <v>44330</v>
      </c>
      <c r="C188" s="32" t="s">
        <v>114</v>
      </c>
      <c r="D188" s="32" t="s">
        <v>115</v>
      </c>
      <c r="E188" s="32" t="s">
        <v>116</v>
      </c>
      <c r="F188" s="34">
        <v>2730000</v>
      </c>
      <c r="G188" s="32" t="s">
        <v>139</v>
      </c>
      <c r="H188" s="32" t="s">
        <v>128</v>
      </c>
      <c r="I188" s="32" t="s">
        <v>122</v>
      </c>
      <c r="J188" s="32" t="s">
        <v>122</v>
      </c>
    </row>
    <row r="189" spans="1:10" x14ac:dyDescent="0.2">
      <c r="A189" s="32">
        <v>100681</v>
      </c>
      <c r="B189" s="33">
        <v>44330</v>
      </c>
      <c r="C189" s="32" t="s">
        <v>114</v>
      </c>
      <c r="D189" s="32" t="s">
        <v>115</v>
      </c>
      <c r="E189" s="32" t="s">
        <v>116</v>
      </c>
      <c r="F189" s="34">
        <v>963100</v>
      </c>
      <c r="G189" s="32" t="s">
        <v>139</v>
      </c>
      <c r="H189" s="35" t="s">
        <v>121</v>
      </c>
      <c r="I189" s="32" t="s">
        <v>122</v>
      </c>
      <c r="J189" s="32" t="s">
        <v>122</v>
      </c>
    </row>
    <row r="190" spans="1:10" x14ac:dyDescent="0.2">
      <c r="A190" s="32">
        <v>100619</v>
      </c>
      <c r="B190" s="33">
        <v>44331</v>
      </c>
      <c r="C190" s="32" t="s">
        <v>123</v>
      </c>
      <c r="D190" s="32" t="s">
        <v>115</v>
      </c>
      <c r="E190" s="32" t="s">
        <v>116</v>
      </c>
      <c r="F190" s="34">
        <v>1419500</v>
      </c>
      <c r="G190" s="32" t="s">
        <v>117</v>
      </c>
      <c r="H190" s="32" t="s">
        <v>126</v>
      </c>
      <c r="I190" s="32" t="s">
        <v>119</v>
      </c>
      <c r="J190" s="32" t="s">
        <v>119</v>
      </c>
    </row>
    <row r="191" spans="1:10" x14ac:dyDescent="0.2">
      <c r="A191" s="32">
        <v>100627</v>
      </c>
      <c r="B191" s="33">
        <v>44332</v>
      </c>
      <c r="C191" s="32" t="s">
        <v>114</v>
      </c>
      <c r="D191" s="32" t="s">
        <v>115</v>
      </c>
      <c r="E191" s="32" t="s">
        <v>116</v>
      </c>
      <c r="F191" s="34">
        <v>2758482</v>
      </c>
      <c r="G191" s="32" t="s">
        <v>120</v>
      </c>
      <c r="H191" s="35" t="s">
        <v>121</v>
      </c>
      <c r="I191" s="32" t="s">
        <v>122</v>
      </c>
      <c r="J191" s="32" t="s">
        <v>122</v>
      </c>
    </row>
    <row r="192" spans="1:10" x14ac:dyDescent="0.2">
      <c r="A192" s="32">
        <v>100670</v>
      </c>
      <c r="B192" s="33">
        <v>44332</v>
      </c>
      <c r="C192" s="32" t="s">
        <v>114</v>
      </c>
      <c r="D192" s="32" t="s">
        <v>137</v>
      </c>
      <c r="E192" s="32" t="s">
        <v>138</v>
      </c>
      <c r="F192" s="34">
        <v>661900</v>
      </c>
      <c r="G192" s="32" t="s">
        <v>117</v>
      </c>
      <c r="H192" s="35" t="s">
        <v>121</v>
      </c>
      <c r="I192" s="32" t="s">
        <v>119</v>
      </c>
      <c r="J192" s="32" t="s">
        <v>119</v>
      </c>
    </row>
    <row r="193" spans="1:10" x14ac:dyDescent="0.2">
      <c r="A193" s="32">
        <v>100689</v>
      </c>
      <c r="B193" s="33">
        <v>44332</v>
      </c>
      <c r="C193" s="32" t="s">
        <v>114</v>
      </c>
      <c r="D193" s="32" t="s">
        <v>115</v>
      </c>
      <c r="E193" s="32" t="s">
        <v>116</v>
      </c>
      <c r="F193" s="34">
        <v>19451600</v>
      </c>
      <c r="G193" s="32" t="s">
        <v>117</v>
      </c>
      <c r="H193" s="35" t="s">
        <v>130</v>
      </c>
      <c r="I193" s="32" t="s">
        <v>122</v>
      </c>
      <c r="J193" s="32" t="s">
        <v>122</v>
      </c>
    </row>
    <row r="194" spans="1:10" x14ac:dyDescent="0.2">
      <c r="A194" s="32">
        <v>100726</v>
      </c>
      <c r="B194" s="33">
        <v>44332</v>
      </c>
      <c r="C194" s="32" t="s">
        <v>114</v>
      </c>
      <c r="D194" s="32" t="s">
        <v>115</v>
      </c>
      <c r="E194" s="32" t="s">
        <v>116</v>
      </c>
      <c r="F194" s="34">
        <v>1292345</v>
      </c>
      <c r="G194" s="32" t="s">
        <v>117</v>
      </c>
      <c r="H194" s="35" t="s">
        <v>130</v>
      </c>
      <c r="I194" s="32" t="s">
        <v>119</v>
      </c>
      <c r="J194" s="32" t="s">
        <v>119</v>
      </c>
    </row>
    <row r="195" spans="1:10" x14ac:dyDescent="0.2">
      <c r="A195" s="32">
        <v>100702</v>
      </c>
      <c r="B195" s="33">
        <v>44333</v>
      </c>
      <c r="C195" s="32" t="s">
        <v>114</v>
      </c>
      <c r="D195" s="32" t="s">
        <v>135</v>
      </c>
      <c r="E195" s="32" t="s">
        <v>136</v>
      </c>
      <c r="F195" s="34">
        <v>9702682</v>
      </c>
      <c r="G195" s="32" t="s">
        <v>117</v>
      </c>
      <c r="H195" s="35" t="s">
        <v>121</v>
      </c>
      <c r="I195" s="32" t="s">
        <v>119</v>
      </c>
      <c r="J195" s="32" t="s">
        <v>119</v>
      </c>
    </row>
    <row r="196" spans="1:10" x14ac:dyDescent="0.2">
      <c r="A196" s="32">
        <v>100703</v>
      </c>
      <c r="B196" s="33">
        <v>44333</v>
      </c>
      <c r="C196" s="32" t="s">
        <v>114</v>
      </c>
      <c r="D196" s="32" t="s">
        <v>133</v>
      </c>
      <c r="E196" s="32" t="s">
        <v>116</v>
      </c>
      <c r="F196" s="34">
        <v>10198700</v>
      </c>
      <c r="G196" s="32" t="s">
        <v>120</v>
      </c>
      <c r="H196" s="35" t="s">
        <v>130</v>
      </c>
      <c r="I196" s="32" t="s">
        <v>122</v>
      </c>
      <c r="J196" s="32" t="s">
        <v>122</v>
      </c>
    </row>
    <row r="197" spans="1:10" x14ac:dyDescent="0.2">
      <c r="A197" s="32">
        <v>100635</v>
      </c>
      <c r="B197" s="33">
        <v>44334</v>
      </c>
      <c r="C197" s="32" t="s">
        <v>114</v>
      </c>
      <c r="D197" s="32" t="s">
        <v>145</v>
      </c>
      <c r="E197" s="32" t="s">
        <v>138</v>
      </c>
      <c r="F197" s="34">
        <v>714000</v>
      </c>
      <c r="G197" s="32" t="s">
        <v>117</v>
      </c>
      <c r="H197" s="35" t="s">
        <v>121</v>
      </c>
      <c r="I197" s="32" t="s">
        <v>119</v>
      </c>
      <c r="J197" s="32" t="s">
        <v>119</v>
      </c>
    </row>
    <row r="198" spans="1:10" x14ac:dyDescent="0.2">
      <c r="A198" s="32">
        <v>100736</v>
      </c>
      <c r="B198" s="33">
        <v>44334</v>
      </c>
      <c r="C198" s="32" t="s">
        <v>123</v>
      </c>
      <c r="D198" s="32" t="s">
        <v>135</v>
      </c>
      <c r="E198" s="32" t="s">
        <v>136</v>
      </c>
      <c r="F198" s="34">
        <v>2099525</v>
      </c>
      <c r="G198" s="32" t="s">
        <v>117</v>
      </c>
      <c r="H198" s="32" t="s">
        <v>126</v>
      </c>
      <c r="I198" s="32" t="s">
        <v>119</v>
      </c>
      <c r="J198" s="32" t="s">
        <v>119</v>
      </c>
    </row>
    <row r="199" spans="1:10" x14ac:dyDescent="0.2">
      <c r="A199" s="32">
        <v>100737</v>
      </c>
      <c r="B199" s="33">
        <v>44334</v>
      </c>
      <c r="C199" s="32" t="s">
        <v>114</v>
      </c>
      <c r="D199" s="32" t="s">
        <v>133</v>
      </c>
      <c r="E199" s="32" t="s">
        <v>116</v>
      </c>
      <c r="F199" s="34">
        <v>16200000</v>
      </c>
      <c r="G199" s="32" t="s">
        <v>117</v>
      </c>
      <c r="H199" s="35" t="s">
        <v>130</v>
      </c>
      <c r="I199" s="32" t="s">
        <v>122</v>
      </c>
      <c r="J199" s="32" t="s">
        <v>122</v>
      </c>
    </row>
    <row r="200" spans="1:10" x14ac:dyDescent="0.2">
      <c r="A200" s="32">
        <v>100644</v>
      </c>
      <c r="B200" s="33">
        <v>44335</v>
      </c>
      <c r="C200" s="32" t="s">
        <v>114</v>
      </c>
      <c r="D200" s="32" t="s">
        <v>115</v>
      </c>
      <c r="E200" s="32" t="s">
        <v>116</v>
      </c>
      <c r="F200" s="34">
        <v>2570600</v>
      </c>
      <c r="G200" s="32" t="s">
        <v>127</v>
      </c>
      <c r="H200" s="35" t="s">
        <v>130</v>
      </c>
      <c r="I200" s="32" t="s">
        <v>122</v>
      </c>
      <c r="J200" s="32" t="s">
        <v>122</v>
      </c>
    </row>
    <row r="201" spans="1:10" x14ac:dyDescent="0.2">
      <c r="A201" s="32">
        <v>100643</v>
      </c>
      <c r="B201" s="33">
        <v>44336</v>
      </c>
      <c r="C201" s="32" t="s">
        <v>114</v>
      </c>
      <c r="D201" s="32" t="s">
        <v>115</v>
      </c>
      <c r="E201" s="32" t="s">
        <v>116</v>
      </c>
      <c r="F201" s="34">
        <v>1280000</v>
      </c>
      <c r="G201" s="32" t="s">
        <v>120</v>
      </c>
      <c r="H201" s="32" t="s">
        <v>128</v>
      </c>
      <c r="I201" s="32" t="s">
        <v>122</v>
      </c>
      <c r="J201" s="32" t="s">
        <v>122</v>
      </c>
    </row>
    <row r="202" spans="1:10" x14ac:dyDescent="0.2">
      <c r="A202" s="32">
        <v>100698</v>
      </c>
      <c r="B202" s="33">
        <v>44336</v>
      </c>
      <c r="C202" s="32" t="s">
        <v>114</v>
      </c>
      <c r="D202" s="32" t="s">
        <v>115</v>
      </c>
      <c r="E202" s="32" t="s">
        <v>116</v>
      </c>
      <c r="F202" s="34">
        <v>205000</v>
      </c>
      <c r="G202" s="32" t="s">
        <v>120</v>
      </c>
      <c r="H202" s="32" t="s">
        <v>118</v>
      </c>
      <c r="I202" s="32" t="s">
        <v>119</v>
      </c>
      <c r="J202" s="32" t="s">
        <v>119</v>
      </c>
    </row>
    <row r="203" spans="1:10" x14ac:dyDescent="0.2">
      <c r="A203" s="32">
        <v>100652</v>
      </c>
      <c r="B203" s="33">
        <v>44337</v>
      </c>
      <c r="C203" s="32" t="s">
        <v>114</v>
      </c>
      <c r="D203" s="32" t="s">
        <v>137</v>
      </c>
      <c r="E203" s="32" t="s">
        <v>138</v>
      </c>
      <c r="F203" s="34">
        <v>1760800</v>
      </c>
      <c r="G203" s="32" t="s">
        <v>117</v>
      </c>
      <c r="H203" s="35" t="s">
        <v>121</v>
      </c>
      <c r="I203" s="32" t="s">
        <v>119</v>
      </c>
      <c r="J203" s="32" t="s">
        <v>119</v>
      </c>
    </row>
    <row r="204" spans="1:10" x14ac:dyDescent="0.2">
      <c r="A204" s="32">
        <v>100653</v>
      </c>
      <c r="B204" s="33">
        <v>44337</v>
      </c>
      <c r="C204" s="32" t="s">
        <v>114</v>
      </c>
      <c r="D204" s="32" t="s">
        <v>133</v>
      </c>
      <c r="E204" s="32" t="s">
        <v>116</v>
      </c>
      <c r="F204" s="34">
        <v>2812559</v>
      </c>
      <c r="G204" s="32" t="s">
        <v>117</v>
      </c>
      <c r="H204" s="32" t="s">
        <v>126</v>
      </c>
      <c r="I204" s="32" t="s">
        <v>119</v>
      </c>
      <c r="J204" s="32" t="s">
        <v>119</v>
      </c>
    </row>
    <row r="205" spans="1:10" x14ac:dyDescent="0.2">
      <c r="A205" s="32">
        <v>100705</v>
      </c>
      <c r="B205" s="33">
        <v>44337</v>
      </c>
      <c r="C205" s="32" t="s">
        <v>123</v>
      </c>
      <c r="D205" s="32" t="s">
        <v>115</v>
      </c>
      <c r="E205" s="32" t="s">
        <v>116</v>
      </c>
      <c r="F205" s="34">
        <v>3943000</v>
      </c>
      <c r="G205" s="32" t="s">
        <v>117</v>
      </c>
      <c r="H205" s="32" t="s">
        <v>126</v>
      </c>
      <c r="I205" s="32" t="s">
        <v>119</v>
      </c>
      <c r="J205" s="32" t="s">
        <v>119</v>
      </c>
    </row>
    <row r="206" spans="1:10" x14ac:dyDescent="0.2">
      <c r="A206" s="32">
        <v>100718</v>
      </c>
      <c r="B206" s="33">
        <v>44337</v>
      </c>
      <c r="C206" s="32" t="s">
        <v>114</v>
      </c>
      <c r="D206" s="32" t="s">
        <v>115</v>
      </c>
      <c r="E206" s="32" t="s">
        <v>116</v>
      </c>
      <c r="F206" s="34">
        <v>3107790</v>
      </c>
      <c r="G206" s="32" t="s">
        <v>127</v>
      </c>
      <c r="H206" s="35" t="s">
        <v>130</v>
      </c>
      <c r="I206" s="32" t="s">
        <v>119</v>
      </c>
      <c r="J206" s="32" t="s">
        <v>122</v>
      </c>
    </row>
    <row r="207" spans="1:10" x14ac:dyDescent="0.2">
      <c r="A207" s="32">
        <v>100744</v>
      </c>
      <c r="B207" s="33">
        <v>44337</v>
      </c>
      <c r="C207" s="32" t="s">
        <v>114</v>
      </c>
      <c r="D207" s="32" t="s">
        <v>115</v>
      </c>
      <c r="E207" s="32" t="s">
        <v>116</v>
      </c>
      <c r="F207" s="34">
        <v>9448200</v>
      </c>
      <c r="G207" s="32" t="s">
        <v>117</v>
      </c>
      <c r="H207" s="35" t="s">
        <v>121</v>
      </c>
      <c r="I207" s="32" t="s">
        <v>122</v>
      </c>
      <c r="J207" s="32" t="s">
        <v>122</v>
      </c>
    </row>
    <row r="208" spans="1:10" x14ac:dyDescent="0.2">
      <c r="A208" s="32">
        <v>100709</v>
      </c>
      <c r="B208" s="33">
        <v>44338</v>
      </c>
      <c r="C208" s="32" t="s">
        <v>123</v>
      </c>
      <c r="D208" s="32" t="s">
        <v>145</v>
      </c>
      <c r="E208" s="32" t="s">
        <v>138</v>
      </c>
      <c r="F208" s="34">
        <v>10617800</v>
      </c>
      <c r="G208" s="32" t="s">
        <v>117</v>
      </c>
      <c r="H208" s="32" t="s">
        <v>143</v>
      </c>
      <c r="I208" s="32" t="s">
        <v>122</v>
      </c>
      <c r="J208" s="32" t="s">
        <v>122</v>
      </c>
    </row>
    <row r="209" spans="1:10" x14ac:dyDescent="0.2">
      <c r="A209" s="32">
        <v>100749</v>
      </c>
      <c r="B209" s="33">
        <v>44338</v>
      </c>
      <c r="C209" s="32" t="s">
        <v>114</v>
      </c>
      <c r="D209" s="32" t="s">
        <v>115</v>
      </c>
      <c r="E209" s="32" t="s">
        <v>116</v>
      </c>
      <c r="F209" s="34">
        <v>847300</v>
      </c>
      <c r="G209" s="32" t="s">
        <v>117</v>
      </c>
      <c r="H209" s="35" t="s">
        <v>121</v>
      </c>
      <c r="I209" s="32" t="s">
        <v>122</v>
      </c>
      <c r="J209" s="32" t="s">
        <v>122</v>
      </c>
    </row>
    <row r="210" spans="1:10" x14ac:dyDescent="0.2">
      <c r="A210" s="32">
        <v>100751</v>
      </c>
      <c r="B210" s="33">
        <v>44338</v>
      </c>
      <c r="C210" s="32" t="s">
        <v>114</v>
      </c>
      <c r="D210" s="32" t="s">
        <v>133</v>
      </c>
      <c r="E210" s="32" t="s">
        <v>116</v>
      </c>
      <c r="F210" s="34">
        <v>400000</v>
      </c>
      <c r="G210" s="32" t="s">
        <v>127</v>
      </c>
      <c r="H210" s="35" t="s">
        <v>130</v>
      </c>
      <c r="I210" s="32" t="s">
        <v>119</v>
      </c>
      <c r="J210" s="32" t="s">
        <v>122</v>
      </c>
    </row>
    <row r="211" spans="1:10" x14ac:dyDescent="0.2">
      <c r="A211" s="32">
        <v>100752</v>
      </c>
      <c r="B211" s="33">
        <v>44338</v>
      </c>
      <c r="C211" s="32" t="s">
        <v>114</v>
      </c>
      <c r="D211" s="32" t="s">
        <v>115</v>
      </c>
      <c r="E211" s="32" t="s">
        <v>116</v>
      </c>
      <c r="F211" s="34">
        <v>363200</v>
      </c>
      <c r="G211" s="32" t="s">
        <v>117</v>
      </c>
      <c r="H211" s="35" t="s">
        <v>130</v>
      </c>
      <c r="I211" s="32" t="s">
        <v>119</v>
      </c>
      <c r="J211" s="32" t="s">
        <v>122</v>
      </c>
    </row>
    <row r="212" spans="1:10" x14ac:dyDescent="0.2">
      <c r="A212" s="32">
        <v>100696</v>
      </c>
      <c r="B212" s="33">
        <v>44339</v>
      </c>
      <c r="C212" s="32" t="s">
        <v>114</v>
      </c>
      <c r="D212" s="32" t="s">
        <v>129</v>
      </c>
      <c r="E212" s="32" t="s">
        <v>125</v>
      </c>
      <c r="F212" s="34">
        <v>2922600</v>
      </c>
      <c r="G212" s="32" t="s">
        <v>127</v>
      </c>
      <c r="H212" s="35" t="s">
        <v>121</v>
      </c>
      <c r="I212" s="32" t="s">
        <v>122</v>
      </c>
      <c r="J212" s="32" t="s">
        <v>122</v>
      </c>
    </row>
    <row r="213" spans="1:10" x14ac:dyDescent="0.2">
      <c r="A213" s="32">
        <v>100742</v>
      </c>
      <c r="B213" s="33">
        <v>44339</v>
      </c>
      <c r="C213" s="32" t="s">
        <v>114</v>
      </c>
      <c r="D213" s="32" t="s">
        <v>124</v>
      </c>
      <c r="E213" s="32" t="s">
        <v>125</v>
      </c>
      <c r="F213" s="34">
        <v>500500</v>
      </c>
      <c r="G213" s="32" t="s">
        <v>127</v>
      </c>
      <c r="H213" s="35" t="s">
        <v>121</v>
      </c>
      <c r="I213" s="32" t="s">
        <v>122</v>
      </c>
      <c r="J213" s="32" t="s">
        <v>122</v>
      </c>
    </row>
    <row r="214" spans="1:10" x14ac:dyDescent="0.2">
      <c r="A214" s="32">
        <v>100666</v>
      </c>
      <c r="B214" s="33">
        <v>44340</v>
      </c>
      <c r="C214" s="32" t="s">
        <v>123</v>
      </c>
      <c r="D214" s="32" t="s">
        <v>115</v>
      </c>
      <c r="E214" s="32" t="s">
        <v>116</v>
      </c>
      <c r="F214" s="34">
        <v>1927450</v>
      </c>
      <c r="G214" s="32" t="s">
        <v>117</v>
      </c>
      <c r="H214" s="32" t="s">
        <v>126</v>
      </c>
      <c r="I214" s="32" t="s">
        <v>119</v>
      </c>
      <c r="J214" s="32" t="s">
        <v>119</v>
      </c>
    </row>
    <row r="215" spans="1:10" x14ac:dyDescent="0.2">
      <c r="A215" s="32">
        <v>100667</v>
      </c>
      <c r="B215" s="33">
        <v>44341</v>
      </c>
      <c r="C215" s="32" t="s">
        <v>123</v>
      </c>
      <c r="D215" s="32" t="s">
        <v>115</v>
      </c>
      <c r="E215" s="32" t="s">
        <v>116</v>
      </c>
      <c r="F215" s="34">
        <v>2660299</v>
      </c>
      <c r="G215" s="32" t="s">
        <v>117</v>
      </c>
      <c r="H215" s="32" t="s">
        <v>126</v>
      </c>
      <c r="I215" s="32" t="s">
        <v>119</v>
      </c>
      <c r="J215" s="32" t="s">
        <v>119</v>
      </c>
    </row>
    <row r="216" spans="1:10" x14ac:dyDescent="0.2">
      <c r="A216" s="32">
        <v>100740</v>
      </c>
      <c r="B216" s="33">
        <v>44341</v>
      </c>
      <c r="C216" s="32" t="s">
        <v>114</v>
      </c>
      <c r="D216" s="32" t="s">
        <v>124</v>
      </c>
      <c r="E216" s="32" t="s">
        <v>125</v>
      </c>
      <c r="F216" s="34">
        <v>3980100</v>
      </c>
      <c r="G216" s="32" t="s">
        <v>127</v>
      </c>
      <c r="H216" s="35" t="s">
        <v>121</v>
      </c>
      <c r="I216" s="32" t="s">
        <v>119</v>
      </c>
      <c r="J216" s="32" t="s">
        <v>119</v>
      </c>
    </row>
    <row r="217" spans="1:10" x14ac:dyDescent="0.2">
      <c r="A217" s="32">
        <v>100757</v>
      </c>
      <c r="B217" s="33">
        <v>44341</v>
      </c>
      <c r="C217" s="32" t="s">
        <v>114</v>
      </c>
      <c r="D217" s="32" t="s">
        <v>124</v>
      </c>
      <c r="E217" s="32" t="s">
        <v>125</v>
      </c>
      <c r="F217" s="34">
        <v>2987000</v>
      </c>
      <c r="G217" s="32" t="s">
        <v>127</v>
      </c>
      <c r="H217" s="35" t="s">
        <v>121</v>
      </c>
      <c r="I217" s="32" t="s">
        <v>122</v>
      </c>
      <c r="J217" s="32" t="s">
        <v>122</v>
      </c>
    </row>
    <row r="218" spans="1:10" x14ac:dyDescent="0.2">
      <c r="A218" s="32">
        <v>100750</v>
      </c>
      <c r="B218" s="33">
        <v>44343</v>
      </c>
      <c r="C218" s="32" t="s">
        <v>114</v>
      </c>
      <c r="D218" s="32" t="s">
        <v>135</v>
      </c>
      <c r="E218" s="32" t="s">
        <v>136</v>
      </c>
      <c r="F218" s="34">
        <v>16429900</v>
      </c>
      <c r="G218" s="32" t="s">
        <v>117</v>
      </c>
      <c r="H218" s="35" t="s">
        <v>121</v>
      </c>
      <c r="I218" s="32" t="s">
        <v>122</v>
      </c>
      <c r="J218" s="32" t="s">
        <v>122</v>
      </c>
    </row>
    <row r="219" spans="1:10" x14ac:dyDescent="0.2">
      <c r="A219" s="32">
        <v>100756</v>
      </c>
      <c r="B219" s="33">
        <v>44343</v>
      </c>
      <c r="C219" s="32" t="s">
        <v>114</v>
      </c>
      <c r="D219" s="32" t="s">
        <v>115</v>
      </c>
      <c r="E219" s="32" t="s">
        <v>116</v>
      </c>
      <c r="F219" s="34">
        <v>16950000</v>
      </c>
      <c r="G219" s="32" t="s">
        <v>117</v>
      </c>
      <c r="H219" s="35" t="s">
        <v>121</v>
      </c>
      <c r="I219" s="32" t="s">
        <v>122</v>
      </c>
      <c r="J219" s="32" t="s">
        <v>122</v>
      </c>
    </row>
    <row r="220" spans="1:10" x14ac:dyDescent="0.2">
      <c r="A220" s="32">
        <v>100754</v>
      </c>
      <c r="B220" s="33">
        <v>44345</v>
      </c>
      <c r="C220" s="32" t="s">
        <v>114</v>
      </c>
      <c r="D220" s="32" t="s">
        <v>115</v>
      </c>
      <c r="E220" s="32" t="s">
        <v>116</v>
      </c>
      <c r="F220" s="34">
        <v>36909180</v>
      </c>
      <c r="G220" s="32" t="s">
        <v>139</v>
      </c>
      <c r="H220" s="32" t="s">
        <v>143</v>
      </c>
      <c r="I220" s="32" t="s">
        <v>122</v>
      </c>
      <c r="J220" s="32" t="s">
        <v>122</v>
      </c>
    </row>
    <row r="221" spans="1:10" x14ac:dyDescent="0.2">
      <c r="A221" s="32">
        <v>100764</v>
      </c>
      <c r="B221" s="33">
        <v>44345</v>
      </c>
      <c r="C221" s="32" t="s">
        <v>114</v>
      </c>
      <c r="D221" s="32" t="s">
        <v>115</v>
      </c>
      <c r="E221" s="32" t="s">
        <v>116</v>
      </c>
      <c r="F221" s="34">
        <v>9600000</v>
      </c>
      <c r="G221" s="32" t="s">
        <v>117</v>
      </c>
      <c r="H221" s="35" t="s">
        <v>130</v>
      </c>
      <c r="I221" s="32" t="s">
        <v>122</v>
      </c>
      <c r="J221" s="32" t="s">
        <v>119</v>
      </c>
    </row>
    <row r="222" spans="1:10" x14ac:dyDescent="0.2">
      <c r="A222" s="32">
        <v>100724</v>
      </c>
      <c r="B222" s="33">
        <v>44346</v>
      </c>
      <c r="C222" s="32" t="s">
        <v>114</v>
      </c>
      <c r="D222" s="32" t="s">
        <v>115</v>
      </c>
      <c r="E222" s="32" t="s">
        <v>116</v>
      </c>
      <c r="F222" s="34">
        <v>22050000</v>
      </c>
      <c r="G222" s="32" t="s">
        <v>117</v>
      </c>
      <c r="H222" s="35" t="s">
        <v>130</v>
      </c>
      <c r="I222" s="32" t="s">
        <v>122</v>
      </c>
      <c r="J222" s="32" t="s">
        <v>122</v>
      </c>
    </row>
    <row r="223" spans="1:10" x14ac:dyDescent="0.2">
      <c r="A223" s="32">
        <v>100686</v>
      </c>
      <c r="B223" s="33">
        <v>44348</v>
      </c>
      <c r="C223" s="32" t="s">
        <v>114</v>
      </c>
      <c r="D223" s="32" t="s">
        <v>115</v>
      </c>
      <c r="E223" s="32" t="s">
        <v>116</v>
      </c>
      <c r="F223" s="34">
        <v>3850000</v>
      </c>
      <c r="G223" s="32" t="s">
        <v>117</v>
      </c>
      <c r="H223" s="32" t="s">
        <v>110</v>
      </c>
      <c r="I223" s="32" t="s">
        <v>119</v>
      </c>
      <c r="J223" s="32" t="s">
        <v>122</v>
      </c>
    </row>
    <row r="224" spans="1:10" x14ac:dyDescent="0.2">
      <c r="A224" s="32">
        <v>100761</v>
      </c>
      <c r="B224" s="33">
        <v>44349</v>
      </c>
      <c r="C224" s="32" t="s">
        <v>114</v>
      </c>
      <c r="D224" s="32" t="s">
        <v>135</v>
      </c>
      <c r="E224" s="32" t="s">
        <v>136</v>
      </c>
      <c r="F224" s="34">
        <v>13514081</v>
      </c>
      <c r="G224" s="32" t="s">
        <v>117</v>
      </c>
      <c r="H224" s="32" t="s">
        <v>142</v>
      </c>
      <c r="I224" s="32" t="s">
        <v>122</v>
      </c>
      <c r="J224" s="32" t="s">
        <v>122</v>
      </c>
    </row>
    <row r="225" spans="1:10" x14ac:dyDescent="0.2">
      <c r="A225" s="32">
        <v>100695</v>
      </c>
      <c r="B225" s="33">
        <v>44350</v>
      </c>
      <c r="C225" s="32" t="s">
        <v>114</v>
      </c>
      <c r="D225" s="32" t="s">
        <v>115</v>
      </c>
      <c r="E225" s="32" t="s">
        <v>116</v>
      </c>
      <c r="F225" s="34">
        <v>2000000</v>
      </c>
      <c r="G225" s="32" t="s">
        <v>117</v>
      </c>
      <c r="H225" s="32" t="s">
        <v>128</v>
      </c>
      <c r="I225" s="32" t="s">
        <v>122</v>
      </c>
      <c r="J225" s="32" t="s">
        <v>122</v>
      </c>
    </row>
    <row r="226" spans="1:10" x14ac:dyDescent="0.2">
      <c r="A226" s="32">
        <v>100727</v>
      </c>
      <c r="B226" s="33">
        <v>44350</v>
      </c>
      <c r="C226" s="32" t="s">
        <v>123</v>
      </c>
      <c r="D226" s="32" t="s">
        <v>124</v>
      </c>
      <c r="E226" s="32" t="s">
        <v>125</v>
      </c>
      <c r="F226" s="34">
        <v>1658765</v>
      </c>
      <c r="G226" s="32" t="s">
        <v>127</v>
      </c>
      <c r="H226" s="32" t="s">
        <v>126</v>
      </c>
      <c r="I226" s="32" t="s">
        <v>119</v>
      </c>
      <c r="J226" s="32" t="s">
        <v>119</v>
      </c>
    </row>
    <row r="227" spans="1:10" x14ac:dyDescent="0.2">
      <c r="A227" s="32">
        <v>100777</v>
      </c>
      <c r="B227" s="33">
        <v>44350</v>
      </c>
      <c r="C227" s="32" t="s">
        <v>114</v>
      </c>
      <c r="D227" s="32" t="s">
        <v>137</v>
      </c>
      <c r="E227" s="32" t="s">
        <v>138</v>
      </c>
      <c r="F227" s="34">
        <v>8272853</v>
      </c>
      <c r="G227" s="32" t="s">
        <v>127</v>
      </c>
      <c r="H227" s="35" t="s">
        <v>121</v>
      </c>
      <c r="I227" s="32" t="s">
        <v>119</v>
      </c>
      <c r="J227" s="32" t="s">
        <v>119</v>
      </c>
    </row>
    <row r="228" spans="1:10" x14ac:dyDescent="0.2">
      <c r="A228" s="32">
        <v>100774</v>
      </c>
      <c r="B228" s="33">
        <v>44351</v>
      </c>
      <c r="C228" s="32" t="s">
        <v>114</v>
      </c>
      <c r="D228" s="32" t="s">
        <v>115</v>
      </c>
      <c r="E228" s="32" t="s">
        <v>116</v>
      </c>
      <c r="F228" s="34">
        <v>6750000</v>
      </c>
      <c r="G228" s="32" t="s">
        <v>117</v>
      </c>
      <c r="H228" s="35" t="s">
        <v>121</v>
      </c>
      <c r="I228" s="32" t="s">
        <v>122</v>
      </c>
      <c r="J228" s="32" t="s">
        <v>122</v>
      </c>
    </row>
    <row r="229" spans="1:10" x14ac:dyDescent="0.2">
      <c r="A229" s="32">
        <v>100720</v>
      </c>
      <c r="B229" s="33">
        <v>44352</v>
      </c>
      <c r="C229" s="32" t="s">
        <v>114</v>
      </c>
      <c r="D229" s="32" t="s">
        <v>129</v>
      </c>
      <c r="E229" s="32" t="s">
        <v>125</v>
      </c>
      <c r="F229" s="34">
        <v>7828000</v>
      </c>
      <c r="G229" s="32" t="s">
        <v>127</v>
      </c>
      <c r="H229" s="35" t="s">
        <v>130</v>
      </c>
      <c r="I229" s="32" t="s">
        <v>119</v>
      </c>
      <c r="J229" s="32" t="s">
        <v>122</v>
      </c>
    </row>
    <row r="230" spans="1:10" x14ac:dyDescent="0.2">
      <c r="A230" s="32">
        <v>100723</v>
      </c>
      <c r="B230" s="33">
        <v>44352</v>
      </c>
      <c r="C230" s="32" t="s">
        <v>114</v>
      </c>
      <c r="D230" s="32" t="s">
        <v>133</v>
      </c>
      <c r="E230" s="32" t="s">
        <v>116</v>
      </c>
      <c r="F230" s="34">
        <v>373500</v>
      </c>
      <c r="G230" s="32" t="s">
        <v>117</v>
      </c>
      <c r="H230" s="35" t="s">
        <v>130</v>
      </c>
      <c r="I230" s="32" t="s">
        <v>119</v>
      </c>
      <c r="J230" s="32" t="s">
        <v>119</v>
      </c>
    </row>
    <row r="231" spans="1:10" x14ac:dyDescent="0.2">
      <c r="A231" s="32">
        <v>100759</v>
      </c>
      <c r="B231" s="33">
        <v>44352</v>
      </c>
      <c r="C231" s="32" t="s">
        <v>114</v>
      </c>
      <c r="D231" s="32" t="s">
        <v>115</v>
      </c>
      <c r="E231" s="32" t="s">
        <v>116</v>
      </c>
      <c r="F231" s="34">
        <v>17050000</v>
      </c>
      <c r="G231" s="32" t="s">
        <v>117</v>
      </c>
      <c r="H231" s="35" t="s">
        <v>130</v>
      </c>
      <c r="I231" s="32" t="s">
        <v>122</v>
      </c>
      <c r="J231" s="32" t="s">
        <v>122</v>
      </c>
    </row>
    <row r="232" spans="1:10" x14ac:dyDescent="0.2">
      <c r="A232" s="32">
        <v>100722</v>
      </c>
      <c r="B232" s="33">
        <v>44353</v>
      </c>
      <c r="C232" s="32" t="s">
        <v>123</v>
      </c>
      <c r="D232" s="32" t="s">
        <v>115</v>
      </c>
      <c r="E232" s="32" t="s">
        <v>116</v>
      </c>
      <c r="F232" s="34">
        <v>1958400</v>
      </c>
      <c r="G232" s="32" t="s">
        <v>117</v>
      </c>
      <c r="H232" s="32" t="s">
        <v>126</v>
      </c>
      <c r="I232" s="32" t="s">
        <v>119</v>
      </c>
      <c r="J232" s="32" t="s">
        <v>119</v>
      </c>
    </row>
    <row r="233" spans="1:10" x14ac:dyDescent="0.2">
      <c r="A233" s="32">
        <v>100731</v>
      </c>
      <c r="B233" s="33">
        <v>44353</v>
      </c>
      <c r="C233" s="32" t="s">
        <v>114</v>
      </c>
      <c r="D233" s="32" t="s">
        <v>115</v>
      </c>
      <c r="E233" s="32" t="s">
        <v>116</v>
      </c>
      <c r="F233" s="34">
        <v>17746832</v>
      </c>
      <c r="G233" s="32" t="s">
        <v>127</v>
      </c>
      <c r="H233" s="35" t="s">
        <v>121</v>
      </c>
      <c r="I233" s="32" t="s">
        <v>122</v>
      </c>
      <c r="J233" s="32" t="s">
        <v>122</v>
      </c>
    </row>
    <row r="234" spans="1:10" x14ac:dyDescent="0.2">
      <c r="A234" s="32">
        <v>100755</v>
      </c>
      <c r="B234" s="33">
        <v>44353</v>
      </c>
      <c r="C234" s="32" t="s">
        <v>114</v>
      </c>
      <c r="D234" s="32" t="s">
        <v>124</v>
      </c>
      <c r="E234" s="32" t="s">
        <v>125</v>
      </c>
      <c r="F234" s="34">
        <v>6040300</v>
      </c>
      <c r="G234" s="32" t="s">
        <v>127</v>
      </c>
      <c r="H234" s="35" t="s">
        <v>121</v>
      </c>
      <c r="I234" s="32" t="s">
        <v>122</v>
      </c>
      <c r="J234" s="32" t="s">
        <v>119</v>
      </c>
    </row>
    <row r="235" spans="1:10" x14ac:dyDescent="0.2">
      <c r="A235" s="32">
        <v>100745</v>
      </c>
      <c r="B235" s="33">
        <v>44354</v>
      </c>
      <c r="C235" s="32" t="s">
        <v>123</v>
      </c>
      <c r="D235" s="32" t="s">
        <v>124</v>
      </c>
      <c r="E235" s="32" t="s">
        <v>125</v>
      </c>
      <c r="F235" s="34">
        <v>2224219</v>
      </c>
      <c r="G235" s="32" t="s">
        <v>117</v>
      </c>
      <c r="H235" s="32" t="s">
        <v>126</v>
      </c>
      <c r="I235" s="32" t="s">
        <v>119</v>
      </c>
      <c r="J235" s="32" t="s">
        <v>119</v>
      </c>
    </row>
    <row r="236" spans="1:10" x14ac:dyDescent="0.2">
      <c r="A236" s="32">
        <v>100746</v>
      </c>
      <c r="B236" s="33">
        <v>44354</v>
      </c>
      <c r="C236" s="32" t="s">
        <v>114</v>
      </c>
      <c r="D236" s="32" t="s">
        <v>115</v>
      </c>
      <c r="E236" s="32" t="s">
        <v>116</v>
      </c>
      <c r="F236" s="34">
        <v>847300</v>
      </c>
      <c r="G236" s="32" t="s">
        <v>117</v>
      </c>
      <c r="H236" s="35" t="s">
        <v>130</v>
      </c>
      <c r="I236" s="32" t="s">
        <v>122</v>
      </c>
      <c r="J236" s="32" t="s">
        <v>122</v>
      </c>
    </row>
    <row r="237" spans="1:10" x14ac:dyDescent="0.2">
      <c r="A237" s="32">
        <v>100747</v>
      </c>
      <c r="B237" s="33">
        <v>44354</v>
      </c>
      <c r="C237" s="32" t="s">
        <v>114</v>
      </c>
      <c r="D237" s="32" t="s">
        <v>124</v>
      </c>
      <c r="E237" s="32" t="s">
        <v>125</v>
      </c>
      <c r="F237" s="34">
        <v>782428</v>
      </c>
      <c r="G237" s="32" t="s">
        <v>127</v>
      </c>
      <c r="H237" s="35" t="s">
        <v>121</v>
      </c>
      <c r="I237" s="32" t="s">
        <v>119</v>
      </c>
      <c r="J237" s="32" t="s">
        <v>119</v>
      </c>
    </row>
    <row r="238" spans="1:10" x14ac:dyDescent="0.2">
      <c r="A238" s="32">
        <v>100780</v>
      </c>
      <c r="B238" s="33">
        <v>44355</v>
      </c>
      <c r="C238" s="32" t="s">
        <v>114</v>
      </c>
      <c r="D238" s="32" t="s">
        <v>133</v>
      </c>
      <c r="E238" s="32" t="s">
        <v>116</v>
      </c>
      <c r="F238" s="34">
        <v>299400</v>
      </c>
      <c r="G238" s="32" t="s">
        <v>117</v>
      </c>
      <c r="H238" s="35" t="s">
        <v>130</v>
      </c>
      <c r="I238" s="32" t="s">
        <v>122</v>
      </c>
      <c r="J238" s="32" t="s">
        <v>119</v>
      </c>
    </row>
    <row r="239" spans="1:10" x14ac:dyDescent="0.2">
      <c r="A239" s="32">
        <v>100760</v>
      </c>
      <c r="B239" s="33">
        <v>44356</v>
      </c>
      <c r="C239" s="32" t="s">
        <v>114</v>
      </c>
      <c r="D239" s="32" t="s">
        <v>124</v>
      </c>
      <c r="E239" s="32" t="s">
        <v>125</v>
      </c>
      <c r="F239" s="34">
        <v>1397100</v>
      </c>
      <c r="G239" s="32" t="s">
        <v>127</v>
      </c>
      <c r="H239" s="35" t="s">
        <v>130</v>
      </c>
      <c r="I239" s="32" t="s">
        <v>122</v>
      </c>
      <c r="J239" s="32" t="s">
        <v>122</v>
      </c>
    </row>
    <row r="240" spans="1:10" x14ac:dyDescent="0.2">
      <c r="A240" s="32">
        <v>100781</v>
      </c>
      <c r="B240" s="33">
        <v>44356</v>
      </c>
      <c r="C240" s="32" t="s">
        <v>114</v>
      </c>
      <c r="D240" s="32" t="s">
        <v>115</v>
      </c>
      <c r="E240" s="32" t="s">
        <v>116</v>
      </c>
      <c r="F240" s="34">
        <v>1714835</v>
      </c>
      <c r="G240" s="32" t="s">
        <v>117</v>
      </c>
      <c r="H240" s="35" t="s">
        <v>121</v>
      </c>
      <c r="I240" s="32" t="s">
        <v>119</v>
      </c>
      <c r="J240" s="32" t="s">
        <v>119</v>
      </c>
    </row>
    <row r="241" spans="1:10" x14ac:dyDescent="0.2">
      <c r="A241" s="32">
        <v>100783</v>
      </c>
      <c r="B241" s="33">
        <v>44356</v>
      </c>
      <c r="C241" s="32" t="s">
        <v>114</v>
      </c>
      <c r="D241" s="32" t="s">
        <v>145</v>
      </c>
      <c r="E241" s="32" t="s">
        <v>138</v>
      </c>
      <c r="F241" s="34">
        <v>1991600</v>
      </c>
      <c r="G241" s="32" t="s">
        <v>117</v>
      </c>
      <c r="H241" s="32" t="s">
        <v>134</v>
      </c>
      <c r="I241" s="32" t="s">
        <v>119</v>
      </c>
      <c r="J241" s="32" t="s">
        <v>119</v>
      </c>
    </row>
    <row r="242" spans="1:10" x14ac:dyDescent="0.2">
      <c r="A242" s="32">
        <v>100768</v>
      </c>
      <c r="B242" s="33">
        <v>44357</v>
      </c>
      <c r="C242" s="32" t="s">
        <v>114</v>
      </c>
      <c r="D242" s="32" t="s">
        <v>124</v>
      </c>
      <c r="E242" s="32" t="s">
        <v>125</v>
      </c>
      <c r="F242" s="34">
        <v>3701573</v>
      </c>
      <c r="G242" s="32" t="s">
        <v>117</v>
      </c>
      <c r="H242" s="32" t="s">
        <v>126</v>
      </c>
      <c r="I242" s="32" t="s">
        <v>119</v>
      </c>
      <c r="J242" s="32" t="s">
        <v>119</v>
      </c>
    </row>
    <row r="243" spans="1:10" x14ac:dyDescent="0.2">
      <c r="A243" s="32">
        <v>100769</v>
      </c>
      <c r="B243" s="33">
        <v>44357</v>
      </c>
      <c r="C243" s="32" t="s">
        <v>114</v>
      </c>
      <c r="D243" s="32" t="s">
        <v>133</v>
      </c>
      <c r="E243" s="32" t="s">
        <v>116</v>
      </c>
      <c r="F243" s="34">
        <v>5460000</v>
      </c>
      <c r="G243" s="32" t="s">
        <v>117</v>
      </c>
      <c r="H243" s="35" t="s">
        <v>121</v>
      </c>
      <c r="I243" s="32" t="s">
        <v>122</v>
      </c>
      <c r="J243" s="32" t="s">
        <v>122</v>
      </c>
    </row>
    <row r="244" spans="1:10" x14ac:dyDescent="0.2">
      <c r="A244" s="32">
        <v>100775</v>
      </c>
      <c r="B244" s="33">
        <v>44357</v>
      </c>
      <c r="C244" s="32" t="s">
        <v>123</v>
      </c>
      <c r="D244" s="32" t="s">
        <v>115</v>
      </c>
      <c r="E244" s="32" t="s">
        <v>116</v>
      </c>
      <c r="F244" s="34">
        <v>3136600</v>
      </c>
      <c r="G244" s="32" t="s">
        <v>117</v>
      </c>
      <c r="H244" s="32" t="s">
        <v>126</v>
      </c>
      <c r="I244" s="32" t="s">
        <v>119</v>
      </c>
      <c r="J244" s="32" t="s">
        <v>119</v>
      </c>
    </row>
    <row r="245" spans="1:10" x14ac:dyDescent="0.2">
      <c r="A245" s="32">
        <v>100773</v>
      </c>
      <c r="B245" s="33">
        <v>44358</v>
      </c>
      <c r="C245" s="32" t="s">
        <v>114</v>
      </c>
      <c r="D245" s="32" t="s">
        <v>115</v>
      </c>
      <c r="E245" s="32" t="s">
        <v>116</v>
      </c>
      <c r="F245" s="34">
        <v>1780000</v>
      </c>
      <c r="G245" s="32" t="s">
        <v>117</v>
      </c>
      <c r="H245" s="32" t="s">
        <v>128</v>
      </c>
      <c r="I245" s="32" t="s">
        <v>122</v>
      </c>
      <c r="J245" s="32" t="s">
        <v>122</v>
      </c>
    </row>
    <row r="246" spans="1:10" x14ac:dyDescent="0.2">
      <c r="A246" s="32">
        <v>100789</v>
      </c>
      <c r="B246" s="33">
        <v>44434</v>
      </c>
      <c r="C246" s="32" t="s">
        <v>114</v>
      </c>
      <c r="D246" s="32" t="s">
        <v>115</v>
      </c>
      <c r="E246" s="32" t="s">
        <v>116</v>
      </c>
      <c r="F246" s="34">
        <v>230000</v>
      </c>
      <c r="G246" s="32" t="s">
        <v>117</v>
      </c>
      <c r="H246" s="32" t="s">
        <v>143</v>
      </c>
      <c r="I246" s="32" t="s">
        <v>122</v>
      </c>
      <c r="J246" s="32" t="s">
        <v>122</v>
      </c>
    </row>
    <row r="247" spans="1:10" x14ac:dyDescent="0.2">
      <c r="A247" s="32">
        <v>100790</v>
      </c>
      <c r="B247" s="33">
        <v>44434</v>
      </c>
      <c r="C247" s="32" t="s">
        <v>114</v>
      </c>
      <c r="D247" s="32" t="s">
        <v>133</v>
      </c>
      <c r="E247" s="32" t="s">
        <v>116</v>
      </c>
      <c r="F247" s="34">
        <v>1463800</v>
      </c>
      <c r="G247" s="32" t="s">
        <v>117</v>
      </c>
      <c r="H247" s="32" t="s">
        <v>126</v>
      </c>
      <c r="I247" s="32" t="s">
        <v>122</v>
      </c>
      <c r="J247" s="32" t="s">
        <v>119</v>
      </c>
    </row>
    <row r="248" spans="1:10" x14ac:dyDescent="0.2">
      <c r="A248" s="32">
        <v>100792</v>
      </c>
      <c r="B248" s="33">
        <v>44434</v>
      </c>
      <c r="C248" s="32" t="s">
        <v>123</v>
      </c>
      <c r="D248" s="32" t="s">
        <v>135</v>
      </c>
      <c r="E248" s="32" t="s">
        <v>136</v>
      </c>
      <c r="F248" s="34">
        <v>3579800</v>
      </c>
      <c r="G248" s="32" t="s">
        <v>139</v>
      </c>
      <c r="H248" s="32" t="s">
        <v>126</v>
      </c>
      <c r="I248" s="32" t="s">
        <v>119</v>
      </c>
      <c r="J248" s="32" t="s">
        <v>119</v>
      </c>
    </row>
    <row r="249" spans="1:10" x14ac:dyDescent="0.2">
      <c r="A249" s="32">
        <v>100793</v>
      </c>
      <c r="B249" s="33">
        <v>44435</v>
      </c>
      <c r="C249" s="32" t="s">
        <v>114</v>
      </c>
      <c r="D249" s="32" t="s">
        <v>115</v>
      </c>
      <c r="E249" s="32" t="s">
        <v>116</v>
      </c>
      <c r="F249" s="34">
        <v>1275600</v>
      </c>
      <c r="G249" s="32" t="s">
        <v>117</v>
      </c>
      <c r="H249" s="35" t="s">
        <v>121</v>
      </c>
      <c r="I249" s="32" t="s">
        <v>119</v>
      </c>
      <c r="J249" s="32" t="s">
        <v>122</v>
      </c>
    </row>
    <row r="250" spans="1:10" x14ac:dyDescent="0.2">
      <c r="A250" s="32">
        <v>100797</v>
      </c>
      <c r="B250" s="33">
        <v>44437</v>
      </c>
      <c r="C250" s="32" t="s">
        <v>123</v>
      </c>
      <c r="D250" s="32" t="s">
        <v>115</v>
      </c>
      <c r="E250" s="32" t="s">
        <v>116</v>
      </c>
      <c r="F250" s="34">
        <v>5781710</v>
      </c>
      <c r="G250" s="32" t="s">
        <v>117</v>
      </c>
      <c r="H250" s="32" t="s">
        <v>126</v>
      </c>
      <c r="I250" s="32" t="s">
        <v>119</v>
      </c>
      <c r="J250" s="32" t="s">
        <v>119</v>
      </c>
    </row>
    <row r="251" spans="1:10" x14ac:dyDescent="0.2">
      <c r="A251" s="32">
        <v>100799</v>
      </c>
      <c r="B251" s="33">
        <v>44438</v>
      </c>
      <c r="C251" s="32" t="s">
        <v>114</v>
      </c>
      <c r="D251" s="32" t="s">
        <v>144</v>
      </c>
      <c r="E251" s="32" t="s">
        <v>136</v>
      </c>
      <c r="F251" s="34">
        <v>320000</v>
      </c>
      <c r="G251" s="32" t="s">
        <v>127</v>
      </c>
      <c r="H251" s="32" t="s">
        <v>118</v>
      </c>
      <c r="I251" s="32" t="s">
        <v>119</v>
      </c>
      <c r="J251" s="32" t="s">
        <v>119</v>
      </c>
    </row>
    <row r="252" spans="1:10" x14ac:dyDescent="0.2">
      <c r="A252" s="32">
        <v>100800</v>
      </c>
      <c r="B252" s="33">
        <v>44438</v>
      </c>
      <c r="C252" s="32" t="s">
        <v>114</v>
      </c>
      <c r="D252" s="32" t="s">
        <v>115</v>
      </c>
      <c r="E252" s="32" t="s">
        <v>116</v>
      </c>
      <c r="F252" s="34">
        <v>1379400</v>
      </c>
      <c r="G252" s="32" t="s">
        <v>117</v>
      </c>
      <c r="H252" s="35" t="s">
        <v>121</v>
      </c>
      <c r="I252" s="32" t="s">
        <v>119</v>
      </c>
      <c r="J252" s="32" t="s">
        <v>119</v>
      </c>
    </row>
    <row r="253" spans="1:10" x14ac:dyDescent="0.2">
      <c r="A253" s="32">
        <v>100801</v>
      </c>
      <c r="B253" s="33">
        <v>44439</v>
      </c>
      <c r="C253" s="32" t="s">
        <v>123</v>
      </c>
      <c r="D253" s="32" t="s">
        <v>124</v>
      </c>
      <c r="E253" s="32" t="s">
        <v>125</v>
      </c>
      <c r="F253" s="34">
        <v>6385452</v>
      </c>
      <c r="G253" s="32" t="s">
        <v>117</v>
      </c>
      <c r="H253" s="32" t="s">
        <v>126</v>
      </c>
      <c r="I253" s="32" t="s">
        <v>122</v>
      </c>
      <c r="J253" s="32" t="s">
        <v>119</v>
      </c>
    </row>
    <row r="254" spans="1:10" x14ac:dyDescent="0.2">
      <c r="A254" s="32">
        <v>100803</v>
      </c>
      <c r="B254" s="33">
        <v>44439</v>
      </c>
      <c r="C254" s="32" t="s">
        <v>114</v>
      </c>
      <c r="D254" s="32" t="s">
        <v>124</v>
      </c>
      <c r="E254" s="32" t="s">
        <v>125</v>
      </c>
      <c r="F254" s="34">
        <v>4671000</v>
      </c>
      <c r="G254" s="32" t="s">
        <v>127</v>
      </c>
      <c r="H254" s="35" t="s">
        <v>121</v>
      </c>
      <c r="I254" s="32" t="s">
        <v>122</v>
      </c>
      <c r="J254" s="32" t="s">
        <v>122</v>
      </c>
    </row>
    <row r="255" spans="1:10" x14ac:dyDescent="0.2">
      <c r="A255" s="32">
        <v>100805</v>
      </c>
      <c r="B255" s="33">
        <v>44440</v>
      </c>
      <c r="C255" s="32" t="s">
        <v>123</v>
      </c>
      <c r="D255" s="32" t="s">
        <v>115</v>
      </c>
      <c r="E255" s="32" t="s">
        <v>116</v>
      </c>
      <c r="F255" s="34">
        <v>199000</v>
      </c>
      <c r="G255" s="32" t="s">
        <v>117</v>
      </c>
      <c r="H255" s="32" t="s">
        <v>118</v>
      </c>
      <c r="I255" s="32" t="s">
        <v>119</v>
      </c>
      <c r="J255" s="32" t="s">
        <v>119</v>
      </c>
    </row>
    <row r="256" spans="1:10" x14ac:dyDescent="0.2">
      <c r="A256" s="32">
        <v>100808</v>
      </c>
      <c r="B256" s="33">
        <v>44441</v>
      </c>
      <c r="C256" s="32" t="s">
        <v>114</v>
      </c>
      <c r="D256" s="32" t="s">
        <v>124</v>
      </c>
      <c r="E256" s="32" t="s">
        <v>125</v>
      </c>
      <c r="F256" s="34">
        <v>2100000</v>
      </c>
      <c r="G256" s="32" t="s">
        <v>117</v>
      </c>
      <c r="H256" s="35" t="s">
        <v>121</v>
      </c>
      <c r="I256" s="32" t="s">
        <v>119</v>
      </c>
      <c r="J256" s="32" t="s">
        <v>119</v>
      </c>
    </row>
    <row r="257" spans="1:10" x14ac:dyDescent="0.2">
      <c r="A257" s="32">
        <v>100810</v>
      </c>
      <c r="B257" s="33">
        <v>44441</v>
      </c>
      <c r="C257" s="32" t="s">
        <v>114</v>
      </c>
      <c r="D257" s="32" t="s">
        <v>115</v>
      </c>
      <c r="E257" s="32" t="s">
        <v>116</v>
      </c>
      <c r="F257" s="34">
        <v>1875000</v>
      </c>
      <c r="G257" s="32" t="s">
        <v>127</v>
      </c>
      <c r="H257" s="32" t="s">
        <v>128</v>
      </c>
      <c r="I257" s="32" t="s">
        <v>122</v>
      </c>
      <c r="J257" s="32" t="s">
        <v>122</v>
      </c>
    </row>
    <row r="258" spans="1:10" x14ac:dyDescent="0.2">
      <c r="A258" s="32">
        <v>100811</v>
      </c>
      <c r="B258" s="33">
        <v>44441</v>
      </c>
      <c r="C258" s="32" t="s">
        <v>123</v>
      </c>
      <c r="D258" s="32" t="s">
        <v>124</v>
      </c>
      <c r="E258" s="32" t="s">
        <v>125</v>
      </c>
      <c r="F258" s="34">
        <v>2201500</v>
      </c>
      <c r="G258" s="32" t="s">
        <v>117</v>
      </c>
      <c r="H258" s="32" t="s">
        <v>126</v>
      </c>
      <c r="I258" s="32" t="s">
        <v>119</v>
      </c>
      <c r="J258" s="32" t="s">
        <v>119</v>
      </c>
    </row>
    <row r="259" spans="1:10" x14ac:dyDescent="0.2">
      <c r="A259" s="32">
        <v>100813</v>
      </c>
      <c r="B259" s="33">
        <v>44441</v>
      </c>
      <c r="C259" s="32" t="s">
        <v>114</v>
      </c>
      <c r="D259" s="32" t="s">
        <v>115</v>
      </c>
      <c r="E259" s="32" t="s">
        <v>116</v>
      </c>
      <c r="F259" s="34">
        <v>1986100</v>
      </c>
      <c r="G259" s="32" t="s">
        <v>117</v>
      </c>
      <c r="H259" s="35" t="s">
        <v>121</v>
      </c>
      <c r="I259" s="32" t="s">
        <v>119</v>
      </c>
      <c r="J259" s="32" t="s">
        <v>119</v>
      </c>
    </row>
    <row r="260" spans="1:10" x14ac:dyDescent="0.2">
      <c r="A260" s="32">
        <v>100814</v>
      </c>
      <c r="B260" s="33">
        <v>44441</v>
      </c>
      <c r="C260" s="32" t="s">
        <v>114</v>
      </c>
      <c r="D260" s="32" t="s">
        <v>124</v>
      </c>
      <c r="E260" s="32" t="s">
        <v>125</v>
      </c>
      <c r="F260" s="34">
        <v>105000</v>
      </c>
      <c r="G260" s="32" t="s">
        <v>127</v>
      </c>
      <c r="H260" s="32" t="s">
        <v>131</v>
      </c>
      <c r="I260" s="32" t="s">
        <v>119</v>
      </c>
      <c r="J260" s="32" t="s">
        <v>119</v>
      </c>
    </row>
    <row r="261" spans="1:10" x14ac:dyDescent="0.2">
      <c r="A261" s="32">
        <v>100817</v>
      </c>
      <c r="B261" s="33">
        <v>44442</v>
      </c>
      <c r="C261" s="32" t="s">
        <v>114</v>
      </c>
      <c r="D261" s="32" t="s">
        <v>133</v>
      </c>
      <c r="E261" s="32" t="s">
        <v>116</v>
      </c>
      <c r="F261" s="34">
        <v>3700000</v>
      </c>
      <c r="G261" s="32" t="s">
        <v>127</v>
      </c>
      <c r="H261" s="35" t="s">
        <v>130</v>
      </c>
      <c r="I261" s="32" t="s">
        <v>122</v>
      </c>
      <c r="J261" s="32" t="s">
        <v>122</v>
      </c>
    </row>
    <row r="262" spans="1:10" x14ac:dyDescent="0.2">
      <c r="A262" s="32">
        <v>100818</v>
      </c>
      <c r="B262" s="33">
        <v>44442</v>
      </c>
      <c r="C262" s="32" t="s">
        <v>114</v>
      </c>
      <c r="D262" s="32" t="s">
        <v>129</v>
      </c>
      <c r="E262" s="32" t="s">
        <v>125</v>
      </c>
      <c r="F262" s="34">
        <v>29128000</v>
      </c>
      <c r="G262" s="32" t="s">
        <v>120</v>
      </c>
      <c r="H262" s="35" t="s">
        <v>121</v>
      </c>
      <c r="I262" s="32" t="s">
        <v>122</v>
      </c>
      <c r="J262" s="32" t="s">
        <v>122</v>
      </c>
    </row>
    <row r="263" spans="1:10" x14ac:dyDescent="0.2">
      <c r="A263" s="32">
        <v>100819</v>
      </c>
      <c r="B263" s="33">
        <v>44444</v>
      </c>
      <c r="C263" s="32" t="s">
        <v>114</v>
      </c>
      <c r="D263" s="32" t="s">
        <v>135</v>
      </c>
      <c r="E263" s="32" t="s">
        <v>136</v>
      </c>
      <c r="F263" s="34">
        <v>10700000</v>
      </c>
      <c r="G263" s="32" t="s">
        <v>117</v>
      </c>
      <c r="H263" s="32" t="s">
        <v>128</v>
      </c>
      <c r="I263" s="32" t="s">
        <v>122</v>
      </c>
      <c r="J263" s="32" t="s">
        <v>122</v>
      </c>
    </row>
    <row r="264" spans="1:10" x14ac:dyDescent="0.2">
      <c r="A264" s="32">
        <v>100821</v>
      </c>
      <c r="B264" s="33">
        <v>44444</v>
      </c>
      <c r="C264" s="32" t="s">
        <v>123</v>
      </c>
      <c r="D264" s="32" t="s">
        <v>124</v>
      </c>
      <c r="E264" s="32" t="s">
        <v>125</v>
      </c>
      <c r="F264" s="34">
        <v>1778600</v>
      </c>
      <c r="G264" s="32" t="s">
        <v>117</v>
      </c>
      <c r="H264" s="32" t="s">
        <v>126</v>
      </c>
      <c r="I264" s="32" t="s">
        <v>119</v>
      </c>
      <c r="J264" s="32" t="s">
        <v>119</v>
      </c>
    </row>
    <row r="265" spans="1:10" x14ac:dyDescent="0.2">
      <c r="A265" s="32">
        <v>100822</v>
      </c>
      <c r="B265" s="33">
        <v>44445</v>
      </c>
      <c r="C265" s="32" t="s">
        <v>123</v>
      </c>
      <c r="D265" s="32" t="s">
        <v>115</v>
      </c>
      <c r="E265" s="32" t="s">
        <v>116</v>
      </c>
      <c r="F265" s="34">
        <v>3866420</v>
      </c>
      <c r="G265" s="32" t="s">
        <v>117</v>
      </c>
      <c r="H265" s="32" t="s">
        <v>126</v>
      </c>
      <c r="I265" s="32" t="s">
        <v>119</v>
      </c>
      <c r="J265" s="32" t="s">
        <v>119</v>
      </c>
    </row>
    <row r="266" spans="1:10" x14ac:dyDescent="0.2">
      <c r="A266" s="32">
        <v>100823</v>
      </c>
      <c r="B266" s="33">
        <v>44445</v>
      </c>
      <c r="C266" s="32" t="s">
        <v>114</v>
      </c>
      <c r="D266" s="32" t="s">
        <v>115</v>
      </c>
      <c r="E266" s="32" t="s">
        <v>116</v>
      </c>
      <c r="F266" s="34">
        <v>1037500</v>
      </c>
      <c r="G266" s="32" t="s">
        <v>117</v>
      </c>
      <c r="H266" s="32" t="s">
        <v>143</v>
      </c>
      <c r="I266" s="32" t="s">
        <v>119</v>
      </c>
      <c r="J266" s="32" t="s">
        <v>119</v>
      </c>
    </row>
    <row r="267" spans="1:10" x14ac:dyDescent="0.2">
      <c r="A267" s="32">
        <v>100824</v>
      </c>
      <c r="B267" s="33">
        <v>44446</v>
      </c>
      <c r="C267" s="32" t="s">
        <v>123</v>
      </c>
      <c r="D267" s="32" t="s">
        <v>115</v>
      </c>
      <c r="E267" s="32" t="s">
        <v>116</v>
      </c>
      <c r="F267" s="34">
        <v>2480800</v>
      </c>
      <c r="G267" s="32" t="s">
        <v>117</v>
      </c>
      <c r="H267" s="32" t="s">
        <v>126</v>
      </c>
      <c r="I267" s="32" t="s">
        <v>119</v>
      </c>
      <c r="J267" s="32" t="s">
        <v>119</v>
      </c>
    </row>
    <row r="268" spans="1:10" x14ac:dyDescent="0.2">
      <c r="A268" s="32">
        <v>100825</v>
      </c>
      <c r="B268" s="33">
        <v>44446</v>
      </c>
      <c r="C268" s="32" t="s">
        <v>114</v>
      </c>
      <c r="D268" s="32" t="s">
        <v>124</v>
      </c>
      <c r="E268" s="32" t="s">
        <v>125</v>
      </c>
      <c r="F268" s="34">
        <v>578400</v>
      </c>
      <c r="G268" s="32" t="s">
        <v>127</v>
      </c>
      <c r="H268" s="35" t="s">
        <v>130</v>
      </c>
      <c r="I268" s="32" t="s">
        <v>119</v>
      </c>
      <c r="J268" s="32" t="s">
        <v>119</v>
      </c>
    </row>
    <row r="269" spans="1:10" x14ac:dyDescent="0.2">
      <c r="A269" s="32">
        <v>100826</v>
      </c>
      <c r="B269" s="33">
        <v>44446</v>
      </c>
      <c r="C269" s="32" t="s">
        <v>114</v>
      </c>
      <c r="D269" s="32" t="s">
        <v>115</v>
      </c>
      <c r="E269" s="32" t="s">
        <v>116</v>
      </c>
      <c r="F269" s="34">
        <v>3178400</v>
      </c>
      <c r="G269" s="32" t="s">
        <v>117</v>
      </c>
      <c r="H269" s="35" t="s">
        <v>130</v>
      </c>
      <c r="I269" s="32" t="s">
        <v>122</v>
      </c>
      <c r="J269" s="32" t="s">
        <v>122</v>
      </c>
    </row>
    <row r="270" spans="1:10" x14ac:dyDescent="0.2">
      <c r="A270" s="32">
        <v>100828</v>
      </c>
      <c r="B270" s="33">
        <v>44448</v>
      </c>
      <c r="C270" s="32" t="s">
        <v>114</v>
      </c>
      <c r="D270" s="32" t="s">
        <v>147</v>
      </c>
      <c r="E270" s="32" t="s">
        <v>136</v>
      </c>
      <c r="F270" s="34">
        <v>7150000</v>
      </c>
      <c r="G270" s="32" t="s">
        <v>127</v>
      </c>
      <c r="H270" s="35" t="s">
        <v>121</v>
      </c>
      <c r="I270" s="32" t="s">
        <v>122</v>
      </c>
      <c r="J270" s="32" t="s">
        <v>122</v>
      </c>
    </row>
    <row r="271" spans="1:10" x14ac:dyDescent="0.2">
      <c r="A271" s="32">
        <v>100831</v>
      </c>
      <c r="B271" s="33">
        <v>44449</v>
      </c>
      <c r="C271" s="32" t="s">
        <v>114</v>
      </c>
      <c r="D271" s="32" t="s">
        <v>133</v>
      </c>
      <c r="E271" s="32" t="s">
        <v>116</v>
      </c>
      <c r="F271" s="34">
        <v>1604800</v>
      </c>
      <c r="G271" s="32" t="s">
        <v>117</v>
      </c>
      <c r="H271" s="32" t="s">
        <v>128</v>
      </c>
      <c r="I271" s="32" t="s">
        <v>122</v>
      </c>
      <c r="J271" s="32" t="s">
        <v>122</v>
      </c>
    </row>
    <row r="272" spans="1:10" x14ac:dyDescent="0.2">
      <c r="A272" s="32">
        <v>100832</v>
      </c>
      <c r="B272" s="33">
        <v>44449</v>
      </c>
      <c r="C272" s="32" t="s">
        <v>114</v>
      </c>
      <c r="D272" s="32" t="s">
        <v>115</v>
      </c>
      <c r="E272" s="32" t="s">
        <v>116</v>
      </c>
      <c r="F272" s="34">
        <v>18275350</v>
      </c>
      <c r="G272" s="32" t="s">
        <v>117</v>
      </c>
      <c r="H272" s="35" t="s">
        <v>130</v>
      </c>
      <c r="I272" s="32" t="s">
        <v>122</v>
      </c>
      <c r="J272" s="32" t="s">
        <v>122</v>
      </c>
    </row>
    <row r="273" spans="1:10" x14ac:dyDescent="0.2">
      <c r="A273" s="32">
        <v>100834</v>
      </c>
      <c r="B273" s="33">
        <v>44450</v>
      </c>
      <c r="C273" s="32" t="s">
        <v>114</v>
      </c>
      <c r="D273" s="32" t="s">
        <v>115</v>
      </c>
      <c r="E273" s="32" t="s">
        <v>116</v>
      </c>
      <c r="F273" s="34">
        <v>710400</v>
      </c>
      <c r="G273" s="32" t="s">
        <v>127</v>
      </c>
      <c r="H273" s="35" t="s">
        <v>130</v>
      </c>
      <c r="I273" s="32" t="s">
        <v>119</v>
      </c>
      <c r="J273" s="32" t="s">
        <v>119</v>
      </c>
    </row>
    <row r="274" spans="1:10" x14ac:dyDescent="0.2">
      <c r="A274" s="32">
        <v>100836</v>
      </c>
      <c r="B274" s="33">
        <v>44450</v>
      </c>
      <c r="C274" s="32" t="s">
        <v>114</v>
      </c>
      <c r="D274" s="32" t="s">
        <v>124</v>
      </c>
      <c r="E274" s="32" t="s">
        <v>125</v>
      </c>
      <c r="F274" s="34">
        <v>2205950</v>
      </c>
      <c r="G274" s="32" t="s">
        <v>127</v>
      </c>
      <c r="H274" s="35" t="s">
        <v>121</v>
      </c>
      <c r="I274" s="32" t="s">
        <v>119</v>
      </c>
      <c r="J274" s="32" t="s">
        <v>119</v>
      </c>
    </row>
    <row r="275" spans="1:10" x14ac:dyDescent="0.2">
      <c r="A275" s="32">
        <v>100837</v>
      </c>
      <c r="B275" s="33">
        <v>44450</v>
      </c>
      <c r="C275" s="32" t="s">
        <v>114</v>
      </c>
      <c r="D275" s="32" t="s">
        <v>124</v>
      </c>
      <c r="E275" s="32" t="s">
        <v>125</v>
      </c>
      <c r="F275" s="34">
        <v>8166050</v>
      </c>
      <c r="G275" s="32" t="s">
        <v>120</v>
      </c>
      <c r="H275" s="35" t="s">
        <v>121</v>
      </c>
      <c r="I275" s="32" t="s">
        <v>119</v>
      </c>
      <c r="J275" s="32" t="s">
        <v>122</v>
      </c>
    </row>
    <row r="276" spans="1:10" x14ac:dyDescent="0.2">
      <c r="A276" s="32">
        <v>100838</v>
      </c>
      <c r="B276" s="33">
        <v>44450</v>
      </c>
      <c r="C276" s="32" t="s">
        <v>114</v>
      </c>
      <c r="D276" s="32" t="s">
        <v>124</v>
      </c>
      <c r="E276" s="32" t="s">
        <v>125</v>
      </c>
      <c r="F276" s="34">
        <v>3222081</v>
      </c>
      <c r="G276" s="32" t="s">
        <v>127</v>
      </c>
      <c r="H276" s="32" t="s">
        <v>126</v>
      </c>
      <c r="I276" s="32" t="s">
        <v>119</v>
      </c>
      <c r="J276" s="32" t="s">
        <v>119</v>
      </c>
    </row>
    <row r="277" spans="1:10" x14ac:dyDescent="0.2">
      <c r="A277" s="32">
        <v>100839</v>
      </c>
      <c r="B277" s="33">
        <v>44452</v>
      </c>
      <c r="C277" s="32" t="s">
        <v>114</v>
      </c>
      <c r="D277" s="32" t="s">
        <v>133</v>
      </c>
      <c r="E277" s="32" t="s">
        <v>116</v>
      </c>
      <c r="F277" s="34">
        <v>371600</v>
      </c>
      <c r="G277" s="32" t="s">
        <v>117</v>
      </c>
      <c r="H277" s="32" t="s">
        <v>128</v>
      </c>
      <c r="I277" s="32" t="s">
        <v>122</v>
      </c>
      <c r="J277" s="32" t="s">
        <v>119</v>
      </c>
    </row>
    <row r="278" spans="1:10" x14ac:dyDescent="0.2">
      <c r="A278" s="32">
        <v>100844</v>
      </c>
      <c r="B278" s="33">
        <v>44454</v>
      </c>
      <c r="C278" s="32" t="s">
        <v>114</v>
      </c>
      <c r="D278" s="32" t="s">
        <v>124</v>
      </c>
      <c r="E278" s="32" t="s">
        <v>125</v>
      </c>
      <c r="F278" s="34">
        <v>1365000</v>
      </c>
      <c r="G278" s="32" t="s">
        <v>127</v>
      </c>
      <c r="H278" s="32" t="s">
        <v>128</v>
      </c>
      <c r="I278" s="32" t="s">
        <v>122</v>
      </c>
      <c r="J278" s="32" t="s">
        <v>122</v>
      </c>
    </row>
    <row r="279" spans="1:10" x14ac:dyDescent="0.2">
      <c r="A279" s="32">
        <v>100845</v>
      </c>
      <c r="B279" s="33">
        <v>44454</v>
      </c>
      <c r="C279" s="32" t="s">
        <v>114</v>
      </c>
      <c r="D279" s="32" t="s">
        <v>115</v>
      </c>
      <c r="E279" s="32" t="s">
        <v>116</v>
      </c>
      <c r="F279" s="34">
        <v>24000000</v>
      </c>
      <c r="G279" s="32" t="s">
        <v>117</v>
      </c>
      <c r="H279" s="35" t="s">
        <v>121</v>
      </c>
      <c r="I279" s="32" t="s">
        <v>122</v>
      </c>
      <c r="J279" s="32" t="s">
        <v>122</v>
      </c>
    </row>
    <row r="280" spans="1:10" x14ac:dyDescent="0.2">
      <c r="A280" s="32">
        <v>100846</v>
      </c>
      <c r="B280" s="33">
        <v>44454</v>
      </c>
      <c r="C280" s="32" t="s">
        <v>114</v>
      </c>
      <c r="D280" s="32" t="s">
        <v>115</v>
      </c>
      <c r="E280" s="32" t="s">
        <v>116</v>
      </c>
      <c r="F280" s="34">
        <v>7700000</v>
      </c>
      <c r="G280" s="32" t="s">
        <v>120</v>
      </c>
      <c r="H280" s="32" t="s">
        <v>110</v>
      </c>
      <c r="I280" s="32" t="s">
        <v>122</v>
      </c>
      <c r="J280" s="32" t="s">
        <v>122</v>
      </c>
    </row>
    <row r="281" spans="1:10" x14ac:dyDescent="0.2">
      <c r="A281" s="32">
        <v>100850</v>
      </c>
      <c r="B281" s="33">
        <v>44455</v>
      </c>
      <c r="C281" s="32" t="s">
        <v>114</v>
      </c>
      <c r="D281" s="32" t="s">
        <v>129</v>
      </c>
      <c r="E281" s="32" t="s">
        <v>125</v>
      </c>
      <c r="F281" s="34">
        <v>4578800</v>
      </c>
      <c r="G281" s="32" t="s">
        <v>117</v>
      </c>
      <c r="H281" s="32" t="s">
        <v>126</v>
      </c>
      <c r="I281" s="32" t="s">
        <v>119</v>
      </c>
      <c r="J281" s="32" t="s">
        <v>119</v>
      </c>
    </row>
    <row r="282" spans="1:10" x14ac:dyDescent="0.2">
      <c r="A282" s="32">
        <v>100854</v>
      </c>
      <c r="B282" s="33">
        <v>44460</v>
      </c>
      <c r="C282" s="32" t="s">
        <v>123</v>
      </c>
      <c r="D282" s="32" t="s">
        <v>135</v>
      </c>
      <c r="E282" s="32" t="s">
        <v>136</v>
      </c>
      <c r="F282" s="34">
        <v>2477200</v>
      </c>
      <c r="G282" s="32" t="s">
        <v>117</v>
      </c>
      <c r="H282" s="32" t="s">
        <v>126</v>
      </c>
      <c r="I282" s="32" t="s">
        <v>119</v>
      </c>
      <c r="J282" s="32" t="s">
        <v>119</v>
      </c>
    </row>
    <row r="283" spans="1:10" x14ac:dyDescent="0.2">
      <c r="A283" s="32">
        <v>100856</v>
      </c>
      <c r="B283" s="33">
        <v>44461</v>
      </c>
      <c r="C283" s="32" t="s">
        <v>114</v>
      </c>
      <c r="D283" s="32" t="s">
        <v>133</v>
      </c>
      <c r="E283" s="32" t="s">
        <v>116</v>
      </c>
      <c r="F283" s="34">
        <v>3432600</v>
      </c>
      <c r="G283" s="32" t="s">
        <v>117</v>
      </c>
      <c r="H283" s="35" t="s">
        <v>130</v>
      </c>
      <c r="I283" s="32" t="s">
        <v>122</v>
      </c>
      <c r="J283" s="32" t="s">
        <v>122</v>
      </c>
    </row>
    <row r="284" spans="1:10" x14ac:dyDescent="0.2">
      <c r="A284" s="32">
        <v>100857</v>
      </c>
      <c r="B284" s="33">
        <v>44462</v>
      </c>
      <c r="C284" s="32" t="s">
        <v>123</v>
      </c>
      <c r="D284" s="32" t="s">
        <v>129</v>
      </c>
      <c r="E284" s="32" t="s">
        <v>125</v>
      </c>
      <c r="F284" s="34">
        <v>172100</v>
      </c>
      <c r="G284" s="32" t="s">
        <v>117</v>
      </c>
      <c r="H284" s="32" t="s">
        <v>126</v>
      </c>
      <c r="I284" s="32" t="s">
        <v>119</v>
      </c>
      <c r="J284" s="32" t="s">
        <v>119</v>
      </c>
    </row>
    <row r="285" spans="1:10" x14ac:dyDescent="0.2">
      <c r="A285" s="32">
        <v>100859</v>
      </c>
      <c r="B285" s="33">
        <v>44462</v>
      </c>
      <c r="C285" s="32" t="s">
        <v>114</v>
      </c>
      <c r="D285" s="32" t="s">
        <v>115</v>
      </c>
      <c r="E285" s="32" t="s">
        <v>116</v>
      </c>
      <c r="F285" s="34">
        <v>11147050</v>
      </c>
      <c r="G285" s="32" t="s">
        <v>120</v>
      </c>
      <c r="H285" s="35" t="s">
        <v>121</v>
      </c>
      <c r="I285" s="32" t="s">
        <v>122</v>
      </c>
      <c r="J285" s="32" t="s">
        <v>122</v>
      </c>
    </row>
    <row r="286" spans="1:10" x14ac:dyDescent="0.2">
      <c r="A286" s="32">
        <v>100861</v>
      </c>
      <c r="B286" s="33">
        <v>44462</v>
      </c>
      <c r="C286" s="32" t="s">
        <v>114</v>
      </c>
      <c r="D286" s="32" t="s">
        <v>115</v>
      </c>
      <c r="E286" s="32" t="s">
        <v>116</v>
      </c>
      <c r="F286" s="34">
        <v>2007000</v>
      </c>
      <c r="G286" s="32" t="s">
        <v>117</v>
      </c>
      <c r="H286" s="35" t="s">
        <v>130</v>
      </c>
      <c r="I286" s="32" t="s">
        <v>122</v>
      </c>
      <c r="J286" s="32" t="s">
        <v>122</v>
      </c>
    </row>
    <row r="287" spans="1:10" x14ac:dyDescent="0.2">
      <c r="A287" s="32">
        <v>100863</v>
      </c>
      <c r="B287" s="33">
        <v>44463</v>
      </c>
      <c r="C287" s="32" t="s">
        <v>114</v>
      </c>
      <c r="D287" s="32" t="s">
        <v>115</v>
      </c>
      <c r="E287" s="32" t="s">
        <v>116</v>
      </c>
      <c r="F287" s="34">
        <v>9404500</v>
      </c>
      <c r="G287" s="32" t="s">
        <v>117</v>
      </c>
      <c r="H287" s="35" t="s">
        <v>121</v>
      </c>
      <c r="I287" s="32" t="s">
        <v>122</v>
      </c>
      <c r="J287" s="32" t="s">
        <v>122</v>
      </c>
    </row>
    <row r="288" spans="1:10" x14ac:dyDescent="0.2">
      <c r="A288" s="32">
        <v>100864</v>
      </c>
      <c r="B288" s="33">
        <v>44463</v>
      </c>
      <c r="C288" s="32" t="s">
        <v>114</v>
      </c>
      <c r="D288" s="32" t="s">
        <v>115</v>
      </c>
      <c r="E288" s="32" t="s">
        <v>116</v>
      </c>
      <c r="F288" s="34">
        <v>5056900</v>
      </c>
      <c r="G288" s="32" t="s">
        <v>120</v>
      </c>
      <c r="H288" s="35" t="s">
        <v>121</v>
      </c>
      <c r="I288" s="32" t="s">
        <v>122</v>
      </c>
      <c r="J288" s="32" t="s">
        <v>122</v>
      </c>
    </row>
    <row r="289" spans="1:10" x14ac:dyDescent="0.2">
      <c r="A289" s="32">
        <v>100868</v>
      </c>
      <c r="B289" s="33">
        <v>44465</v>
      </c>
      <c r="C289" s="32" t="s">
        <v>114</v>
      </c>
      <c r="D289" s="32" t="s">
        <v>124</v>
      </c>
      <c r="E289" s="32" t="s">
        <v>125</v>
      </c>
      <c r="F289" s="34">
        <v>4577032</v>
      </c>
      <c r="G289" s="32" t="s">
        <v>117</v>
      </c>
      <c r="H289" s="32" t="s">
        <v>126</v>
      </c>
      <c r="I289" s="32" t="s">
        <v>119</v>
      </c>
      <c r="J289" s="32" t="s">
        <v>119</v>
      </c>
    </row>
    <row r="290" spans="1:10" x14ac:dyDescent="0.2">
      <c r="A290" s="32">
        <v>100869</v>
      </c>
      <c r="B290" s="33">
        <v>44465</v>
      </c>
      <c r="C290" s="32" t="s">
        <v>114</v>
      </c>
      <c r="D290" s="32" t="s">
        <v>115</v>
      </c>
      <c r="E290" s="32" t="s">
        <v>116</v>
      </c>
      <c r="F290" s="34">
        <v>953100</v>
      </c>
      <c r="G290" s="32" t="s">
        <v>139</v>
      </c>
      <c r="H290" s="35" t="s">
        <v>130</v>
      </c>
      <c r="I290" s="32" t="s">
        <v>119</v>
      </c>
      <c r="J290" s="32" t="s">
        <v>119</v>
      </c>
    </row>
    <row r="291" spans="1:10" x14ac:dyDescent="0.2">
      <c r="A291" s="32">
        <v>100870</v>
      </c>
      <c r="B291" s="33">
        <v>44466</v>
      </c>
      <c r="C291" s="32" t="s">
        <v>123</v>
      </c>
      <c r="D291" s="32" t="s">
        <v>115</v>
      </c>
      <c r="E291" s="32" t="s">
        <v>116</v>
      </c>
      <c r="F291" s="34">
        <v>2562500</v>
      </c>
      <c r="G291" s="32" t="s">
        <v>120</v>
      </c>
      <c r="H291" s="32" t="s">
        <v>143</v>
      </c>
      <c r="I291" s="32" t="s">
        <v>119</v>
      </c>
      <c r="J291" s="32" t="s">
        <v>119</v>
      </c>
    </row>
    <row r="292" spans="1:10" x14ac:dyDescent="0.2">
      <c r="A292" s="32">
        <v>100872</v>
      </c>
      <c r="B292" s="33">
        <v>44467</v>
      </c>
      <c r="C292" s="32" t="s">
        <v>114</v>
      </c>
      <c r="D292" s="32" t="s">
        <v>115</v>
      </c>
      <c r="E292" s="32" t="s">
        <v>116</v>
      </c>
      <c r="F292" s="34">
        <v>6908000</v>
      </c>
      <c r="G292" s="32" t="s">
        <v>117</v>
      </c>
      <c r="H292" s="35" t="s">
        <v>130</v>
      </c>
      <c r="I292" s="32" t="s">
        <v>122</v>
      </c>
      <c r="J292" s="32" t="s">
        <v>122</v>
      </c>
    </row>
    <row r="293" spans="1:10" x14ac:dyDescent="0.2">
      <c r="A293" s="32">
        <v>100873</v>
      </c>
      <c r="B293" s="33">
        <v>44468</v>
      </c>
      <c r="C293" s="32" t="s">
        <v>114</v>
      </c>
      <c r="D293" s="32" t="s">
        <v>135</v>
      </c>
      <c r="E293" s="32" t="s">
        <v>136</v>
      </c>
      <c r="F293" s="34">
        <v>1588100</v>
      </c>
      <c r="G293" s="32" t="s">
        <v>127</v>
      </c>
      <c r="H293" s="32" t="s">
        <v>142</v>
      </c>
      <c r="I293" s="32" t="s">
        <v>119</v>
      </c>
      <c r="J293" s="32" t="s">
        <v>119</v>
      </c>
    </row>
    <row r="294" spans="1:10" x14ac:dyDescent="0.2">
      <c r="A294" s="32">
        <v>100874</v>
      </c>
      <c r="B294" s="33">
        <v>44469</v>
      </c>
      <c r="C294" s="32" t="s">
        <v>114</v>
      </c>
      <c r="D294" s="32" t="s">
        <v>115</v>
      </c>
      <c r="E294" s="32" t="s">
        <v>116</v>
      </c>
      <c r="F294" s="34">
        <v>311200</v>
      </c>
      <c r="G294" s="32" t="s">
        <v>117</v>
      </c>
      <c r="H294" s="35" t="s">
        <v>121</v>
      </c>
      <c r="I294" s="32" t="s">
        <v>119</v>
      </c>
      <c r="J294" s="32" t="s">
        <v>119</v>
      </c>
    </row>
    <row r="295" spans="1:10" x14ac:dyDescent="0.2">
      <c r="A295" s="32">
        <v>100875</v>
      </c>
      <c r="B295" s="33">
        <v>44470</v>
      </c>
      <c r="C295" s="32" t="s">
        <v>114</v>
      </c>
      <c r="D295" s="32" t="s">
        <v>115</v>
      </c>
      <c r="E295" s="32" t="s">
        <v>116</v>
      </c>
      <c r="F295" s="34">
        <v>14850000</v>
      </c>
      <c r="G295" s="32" t="s">
        <v>117</v>
      </c>
      <c r="H295" s="35" t="s">
        <v>130</v>
      </c>
      <c r="I295" s="32" t="s">
        <v>122</v>
      </c>
      <c r="J295" s="32" t="s">
        <v>122</v>
      </c>
    </row>
    <row r="296" spans="1:10" x14ac:dyDescent="0.2">
      <c r="A296" s="32">
        <v>100876</v>
      </c>
      <c r="B296" s="33">
        <v>44470</v>
      </c>
      <c r="C296" s="32" t="s">
        <v>114</v>
      </c>
      <c r="D296" s="32" t="s">
        <v>115</v>
      </c>
      <c r="E296" s="32" t="s">
        <v>116</v>
      </c>
      <c r="F296" s="34">
        <v>1557500</v>
      </c>
      <c r="G296" s="32" t="s">
        <v>117</v>
      </c>
      <c r="H296" s="35" t="s">
        <v>130</v>
      </c>
      <c r="I296" s="32" t="s">
        <v>119</v>
      </c>
      <c r="J296" s="32" t="s">
        <v>122</v>
      </c>
    </row>
    <row r="297" spans="1:10" x14ac:dyDescent="0.2">
      <c r="A297" s="32">
        <v>100878</v>
      </c>
      <c r="B297" s="33">
        <v>44470</v>
      </c>
      <c r="C297" s="32" t="s">
        <v>114</v>
      </c>
      <c r="D297" s="32" t="s">
        <v>115</v>
      </c>
      <c r="E297" s="32" t="s">
        <v>116</v>
      </c>
      <c r="F297" s="34">
        <v>4267000</v>
      </c>
      <c r="G297" s="32" t="s">
        <v>117</v>
      </c>
      <c r="H297" s="35" t="s">
        <v>130</v>
      </c>
      <c r="I297" s="32" t="s">
        <v>122</v>
      </c>
      <c r="J297" s="32" t="s">
        <v>122</v>
      </c>
    </row>
    <row r="298" spans="1:10" x14ac:dyDescent="0.2">
      <c r="A298" s="32">
        <v>100882</v>
      </c>
      <c r="B298" s="33">
        <v>44472</v>
      </c>
      <c r="C298" s="32" t="s">
        <v>114</v>
      </c>
      <c r="D298" s="32" t="s">
        <v>129</v>
      </c>
      <c r="E298" s="32" t="s">
        <v>125</v>
      </c>
      <c r="F298" s="34">
        <v>1702350</v>
      </c>
      <c r="G298" s="32" t="s">
        <v>117</v>
      </c>
      <c r="H298" s="35" t="s">
        <v>121</v>
      </c>
      <c r="I298" s="32" t="s">
        <v>119</v>
      </c>
      <c r="J298" s="32" t="s">
        <v>119</v>
      </c>
    </row>
    <row r="299" spans="1:10" x14ac:dyDescent="0.2">
      <c r="A299" s="32">
        <v>100883</v>
      </c>
      <c r="B299" s="33">
        <v>44473</v>
      </c>
      <c r="C299" s="32" t="s">
        <v>114</v>
      </c>
      <c r="D299" s="32" t="s">
        <v>115</v>
      </c>
      <c r="E299" s="32" t="s">
        <v>116</v>
      </c>
      <c r="F299" s="34">
        <v>280600</v>
      </c>
      <c r="G299" s="32" t="s">
        <v>117</v>
      </c>
      <c r="H299" s="35" t="s">
        <v>130</v>
      </c>
      <c r="I299" s="32" t="s">
        <v>119</v>
      </c>
      <c r="J299" s="32" t="s">
        <v>119</v>
      </c>
    </row>
    <row r="300" spans="1:10" x14ac:dyDescent="0.2">
      <c r="A300" s="32">
        <v>100885</v>
      </c>
      <c r="B300" s="33">
        <v>44473</v>
      </c>
      <c r="C300" s="32" t="s">
        <v>114</v>
      </c>
      <c r="D300" s="32" t="s">
        <v>124</v>
      </c>
      <c r="E300" s="32" t="s">
        <v>125</v>
      </c>
      <c r="F300" s="34">
        <v>2025100</v>
      </c>
      <c r="G300" s="32" t="s">
        <v>127</v>
      </c>
      <c r="H300" s="35" t="s">
        <v>130</v>
      </c>
      <c r="I300" s="32" t="s">
        <v>119</v>
      </c>
      <c r="J300" s="32" t="s">
        <v>119</v>
      </c>
    </row>
    <row r="301" spans="1:10" x14ac:dyDescent="0.2">
      <c r="A301" s="32">
        <v>100886</v>
      </c>
      <c r="B301" s="33">
        <v>44473</v>
      </c>
      <c r="C301" s="32" t="s">
        <v>114</v>
      </c>
      <c r="D301" s="32" t="s">
        <v>115</v>
      </c>
      <c r="E301" s="32" t="s">
        <v>116</v>
      </c>
      <c r="F301" s="34">
        <v>6748000</v>
      </c>
      <c r="G301" s="32" t="s">
        <v>117</v>
      </c>
      <c r="H301" s="35" t="s">
        <v>121</v>
      </c>
      <c r="I301" s="32" t="s">
        <v>122</v>
      </c>
      <c r="J301" s="32" t="s">
        <v>122</v>
      </c>
    </row>
    <row r="302" spans="1:10" x14ac:dyDescent="0.2">
      <c r="A302" s="32">
        <v>100887</v>
      </c>
      <c r="B302" s="33">
        <v>44474</v>
      </c>
      <c r="C302" s="32" t="s">
        <v>114</v>
      </c>
      <c r="D302" s="32" t="s">
        <v>124</v>
      </c>
      <c r="E302" s="32" t="s">
        <v>125</v>
      </c>
      <c r="F302" s="34">
        <v>2067500</v>
      </c>
      <c r="G302" s="32" t="s">
        <v>120</v>
      </c>
      <c r="H302" s="32" t="s">
        <v>140</v>
      </c>
      <c r="I302" s="32" t="s">
        <v>122</v>
      </c>
      <c r="J302" s="32" t="s">
        <v>122</v>
      </c>
    </row>
    <row r="303" spans="1:10" x14ac:dyDescent="0.2">
      <c r="A303" s="32">
        <v>100889</v>
      </c>
      <c r="B303" s="33">
        <v>44474</v>
      </c>
      <c r="C303" s="32" t="s">
        <v>114</v>
      </c>
      <c r="D303" s="32" t="s">
        <v>115</v>
      </c>
      <c r="E303" s="32" t="s">
        <v>116</v>
      </c>
      <c r="F303" s="34">
        <v>3235700</v>
      </c>
      <c r="G303" s="32" t="s">
        <v>117</v>
      </c>
      <c r="H303" s="35" t="s">
        <v>121</v>
      </c>
      <c r="I303" s="32" t="s">
        <v>122</v>
      </c>
      <c r="J303" s="32" t="s">
        <v>122</v>
      </c>
    </row>
    <row r="304" spans="1:10" x14ac:dyDescent="0.2">
      <c r="A304" s="32">
        <v>100894</v>
      </c>
      <c r="B304" s="33">
        <v>44476</v>
      </c>
      <c r="C304" s="32" t="s">
        <v>114</v>
      </c>
      <c r="D304" s="32" t="s">
        <v>115</v>
      </c>
      <c r="E304" s="32" t="s">
        <v>116</v>
      </c>
      <c r="F304" s="34">
        <v>2356100</v>
      </c>
      <c r="G304" s="32" t="s">
        <v>117</v>
      </c>
      <c r="H304" s="32" t="s">
        <v>128</v>
      </c>
      <c r="I304" s="32" t="s">
        <v>122</v>
      </c>
      <c r="J304" s="32" t="s">
        <v>122</v>
      </c>
    </row>
    <row r="305" spans="1:10" x14ac:dyDescent="0.2">
      <c r="A305" s="32">
        <v>100895</v>
      </c>
      <c r="B305" s="33">
        <v>44476</v>
      </c>
      <c r="C305" s="32" t="s">
        <v>114</v>
      </c>
      <c r="D305" s="32" t="s">
        <v>115</v>
      </c>
      <c r="E305" s="32" t="s">
        <v>116</v>
      </c>
      <c r="F305" s="34">
        <v>7932500</v>
      </c>
      <c r="G305" s="32" t="s">
        <v>117</v>
      </c>
      <c r="H305" s="35" t="s">
        <v>121</v>
      </c>
      <c r="I305" s="32" t="s">
        <v>122</v>
      </c>
      <c r="J305" s="32" t="s">
        <v>122</v>
      </c>
    </row>
    <row r="306" spans="1:10" x14ac:dyDescent="0.2">
      <c r="A306" s="32">
        <v>100898</v>
      </c>
      <c r="B306" s="33">
        <v>44479</v>
      </c>
      <c r="C306" s="32" t="s">
        <v>114</v>
      </c>
      <c r="D306" s="32" t="s">
        <v>115</v>
      </c>
      <c r="E306" s="32" t="s">
        <v>116</v>
      </c>
      <c r="F306" s="34">
        <v>1851125</v>
      </c>
      <c r="G306" s="32" t="s">
        <v>117</v>
      </c>
      <c r="H306" s="35" t="s">
        <v>130</v>
      </c>
      <c r="I306" s="32" t="s">
        <v>119</v>
      </c>
      <c r="J306" s="32" t="s">
        <v>119</v>
      </c>
    </row>
    <row r="307" spans="1:10" x14ac:dyDescent="0.2">
      <c r="A307" s="32">
        <v>100900</v>
      </c>
      <c r="B307" s="33">
        <v>44480</v>
      </c>
      <c r="C307" s="32" t="s">
        <v>114</v>
      </c>
      <c r="D307" s="32" t="s">
        <v>115</v>
      </c>
      <c r="E307" s="32" t="s">
        <v>116</v>
      </c>
      <c r="F307" s="34">
        <v>8345500</v>
      </c>
      <c r="G307" s="32" t="s">
        <v>117</v>
      </c>
      <c r="H307" s="35" t="s">
        <v>121</v>
      </c>
      <c r="I307" s="32" t="s">
        <v>122</v>
      </c>
      <c r="J307" s="32" t="s">
        <v>122</v>
      </c>
    </row>
    <row r="308" spans="1:10" x14ac:dyDescent="0.2">
      <c r="A308" s="32">
        <v>100901</v>
      </c>
      <c r="B308" s="33">
        <v>44480</v>
      </c>
      <c r="C308" s="32" t="s">
        <v>114</v>
      </c>
      <c r="D308" s="32" t="s">
        <v>115</v>
      </c>
      <c r="E308" s="32" t="s">
        <v>116</v>
      </c>
      <c r="F308" s="34">
        <v>2400000</v>
      </c>
      <c r="G308" s="32" t="s">
        <v>117</v>
      </c>
      <c r="H308" s="32" t="s">
        <v>110</v>
      </c>
      <c r="I308" s="32" t="s">
        <v>122</v>
      </c>
      <c r="J308" s="32" t="s">
        <v>122</v>
      </c>
    </row>
    <row r="309" spans="1:10" x14ac:dyDescent="0.2">
      <c r="A309" s="32">
        <v>100903</v>
      </c>
      <c r="B309" s="33">
        <v>44481</v>
      </c>
      <c r="C309" s="32" t="s">
        <v>114</v>
      </c>
      <c r="D309" s="32" t="s">
        <v>124</v>
      </c>
      <c r="E309" s="32" t="s">
        <v>125</v>
      </c>
      <c r="F309" s="34">
        <v>1675000</v>
      </c>
      <c r="G309" s="32" t="s">
        <v>117</v>
      </c>
      <c r="H309" s="32" t="s">
        <v>128</v>
      </c>
      <c r="I309" s="32" t="s">
        <v>122</v>
      </c>
      <c r="J309" s="32" t="s">
        <v>122</v>
      </c>
    </row>
    <row r="310" spans="1:10" x14ac:dyDescent="0.2">
      <c r="A310" s="32">
        <v>100904</v>
      </c>
      <c r="B310" s="33">
        <v>44482</v>
      </c>
      <c r="C310" s="32" t="s">
        <v>114</v>
      </c>
      <c r="D310" s="32" t="s">
        <v>144</v>
      </c>
      <c r="E310" s="32" t="s">
        <v>136</v>
      </c>
      <c r="F310" s="34">
        <v>145680</v>
      </c>
      <c r="G310" s="32" t="s">
        <v>117</v>
      </c>
      <c r="H310" s="35" t="s">
        <v>130</v>
      </c>
      <c r="I310" s="32" t="s">
        <v>119</v>
      </c>
      <c r="J310" s="32" t="s">
        <v>119</v>
      </c>
    </row>
    <row r="311" spans="1:10" x14ac:dyDescent="0.2">
      <c r="A311" s="32">
        <v>100908</v>
      </c>
      <c r="B311" s="33">
        <v>44483</v>
      </c>
      <c r="C311" s="32" t="s">
        <v>114</v>
      </c>
      <c r="D311" s="32" t="s">
        <v>115</v>
      </c>
      <c r="E311" s="32" t="s">
        <v>116</v>
      </c>
      <c r="F311" s="34">
        <v>13900000</v>
      </c>
      <c r="G311" s="32" t="s">
        <v>117</v>
      </c>
      <c r="H311" s="35" t="s">
        <v>130</v>
      </c>
      <c r="I311" s="32" t="s">
        <v>122</v>
      </c>
      <c r="J311" s="32" t="s">
        <v>122</v>
      </c>
    </row>
    <row r="312" spans="1:10" x14ac:dyDescent="0.2">
      <c r="A312" s="32">
        <v>100909</v>
      </c>
      <c r="B312" s="33">
        <v>44483</v>
      </c>
      <c r="C312" s="32" t="s">
        <v>114</v>
      </c>
      <c r="D312" s="32" t="s">
        <v>115</v>
      </c>
      <c r="E312" s="32" t="s">
        <v>116</v>
      </c>
      <c r="F312" s="34">
        <v>13575000</v>
      </c>
      <c r="G312" s="32" t="s">
        <v>117</v>
      </c>
      <c r="H312" s="35" t="s">
        <v>130</v>
      </c>
      <c r="I312" s="32" t="s">
        <v>122</v>
      </c>
      <c r="J312" s="32" t="s">
        <v>122</v>
      </c>
    </row>
    <row r="313" spans="1:10" x14ac:dyDescent="0.2">
      <c r="A313" s="32">
        <v>100910</v>
      </c>
      <c r="B313" s="33">
        <v>44483</v>
      </c>
      <c r="C313" s="32" t="s">
        <v>114</v>
      </c>
      <c r="D313" s="32" t="s">
        <v>115</v>
      </c>
      <c r="E313" s="32" t="s">
        <v>116</v>
      </c>
      <c r="F313" s="34">
        <v>5950500</v>
      </c>
      <c r="G313" s="32" t="s">
        <v>139</v>
      </c>
      <c r="H313" s="35" t="s">
        <v>130</v>
      </c>
      <c r="I313" s="32" t="s">
        <v>122</v>
      </c>
      <c r="J313" s="32" t="s">
        <v>122</v>
      </c>
    </row>
    <row r="314" spans="1:10" x14ac:dyDescent="0.2">
      <c r="A314" s="32">
        <v>100912</v>
      </c>
      <c r="B314" s="33">
        <v>44484</v>
      </c>
      <c r="C314" s="32" t="s">
        <v>114</v>
      </c>
      <c r="D314" s="32" t="s">
        <v>137</v>
      </c>
      <c r="E314" s="32" t="s">
        <v>138</v>
      </c>
      <c r="F314" s="34">
        <v>1569440</v>
      </c>
      <c r="G314" s="32" t="s">
        <v>127</v>
      </c>
      <c r="H314" s="32" t="s">
        <v>134</v>
      </c>
      <c r="I314" s="32" t="s">
        <v>119</v>
      </c>
      <c r="J314" s="32" t="s">
        <v>119</v>
      </c>
    </row>
    <row r="315" spans="1:10" x14ac:dyDescent="0.2">
      <c r="A315" s="32">
        <v>100215</v>
      </c>
      <c r="B315" s="33">
        <v>44486</v>
      </c>
      <c r="C315" s="32" t="s">
        <v>114</v>
      </c>
      <c r="D315" s="32" t="s">
        <v>115</v>
      </c>
      <c r="E315" s="32" t="s">
        <v>116</v>
      </c>
      <c r="F315" s="34">
        <v>2131900</v>
      </c>
      <c r="G315" s="32" t="s">
        <v>127</v>
      </c>
      <c r="H315" s="32" t="s">
        <v>118</v>
      </c>
      <c r="I315" s="32" t="s">
        <v>119</v>
      </c>
      <c r="J315" s="32" t="s">
        <v>119</v>
      </c>
    </row>
    <row r="316" spans="1:10" x14ac:dyDescent="0.2">
      <c r="A316" s="32">
        <v>100914</v>
      </c>
      <c r="B316" s="33">
        <v>44486</v>
      </c>
      <c r="C316" s="32" t="s">
        <v>114</v>
      </c>
      <c r="D316" s="32" t="s">
        <v>124</v>
      </c>
      <c r="E316" s="32" t="s">
        <v>125</v>
      </c>
      <c r="F316" s="34">
        <v>631410</v>
      </c>
      <c r="G316" s="32" t="s">
        <v>117</v>
      </c>
      <c r="H316" s="32" t="s">
        <v>126</v>
      </c>
      <c r="I316" s="32" t="s">
        <v>119</v>
      </c>
      <c r="J316" s="32" t="s">
        <v>119</v>
      </c>
    </row>
    <row r="317" spans="1:10" x14ac:dyDescent="0.2">
      <c r="A317" s="32">
        <v>100916</v>
      </c>
      <c r="B317" s="33">
        <v>44487</v>
      </c>
      <c r="C317" s="32" t="s">
        <v>114</v>
      </c>
      <c r="D317" s="32" t="s">
        <v>115</v>
      </c>
      <c r="E317" s="32" t="s">
        <v>116</v>
      </c>
      <c r="F317" s="34">
        <v>1856637</v>
      </c>
      <c r="G317" s="32" t="s">
        <v>127</v>
      </c>
      <c r="H317" s="32" t="s">
        <v>128</v>
      </c>
      <c r="I317" s="32" t="s">
        <v>122</v>
      </c>
      <c r="J317" s="32" t="s">
        <v>122</v>
      </c>
    </row>
    <row r="318" spans="1:10" x14ac:dyDescent="0.2">
      <c r="A318" s="32">
        <v>100919</v>
      </c>
      <c r="B318" s="33">
        <v>44489</v>
      </c>
      <c r="C318" s="32" t="s">
        <v>114</v>
      </c>
      <c r="D318" s="32" t="s">
        <v>124</v>
      </c>
      <c r="E318" s="32" t="s">
        <v>125</v>
      </c>
      <c r="F318" s="34">
        <v>2321900</v>
      </c>
      <c r="G318" s="32" t="s">
        <v>117</v>
      </c>
      <c r="H318" s="32" t="s">
        <v>143</v>
      </c>
      <c r="I318" s="32" t="s">
        <v>119</v>
      </c>
      <c r="J318" s="32" t="s">
        <v>119</v>
      </c>
    </row>
    <row r="319" spans="1:10" x14ac:dyDescent="0.2">
      <c r="A319" s="32">
        <v>100920</v>
      </c>
      <c r="B319" s="33">
        <v>44489</v>
      </c>
      <c r="C319" s="32" t="s">
        <v>114</v>
      </c>
      <c r="D319" s="32" t="s">
        <v>133</v>
      </c>
      <c r="E319" s="32" t="s">
        <v>116</v>
      </c>
      <c r="F319" s="34">
        <v>4726686</v>
      </c>
      <c r="G319" s="32" t="s">
        <v>117</v>
      </c>
      <c r="H319" s="32" t="s">
        <v>126</v>
      </c>
      <c r="I319" s="32" t="s">
        <v>122</v>
      </c>
      <c r="J319" s="32" t="s">
        <v>119</v>
      </c>
    </row>
    <row r="320" spans="1:10" x14ac:dyDescent="0.2">
      <c r="A320" s="32">
        <v>100228</v>
      </c>
      <c r="B320" s="33">
        <v>44490</v>
      </c>
      <c r="C320" s="32" t="s">
        <v>114</v>
      </c>
      <c r="D320" s="32" t="s">
        <v>147</v>
      </c>
      <c r="E320" s="32" t="s">
        <v>136</v>
      </c>
      <c r="F320" s="34">
        <v>1444255</v>
      </c>
      <c r="G320" s="32" t="s">
        <v>117</v>
      </c>
      <c r="H320" s="32" t="s">
        <v>134</v>
      </c>
      <c r="I320" s="32" t="s">
        <v>119</v>
      </c>
      <c r="J320" s="32" t="s">
        <v>119</v>
      </c>
    </row>
    <row r="321" spans="1:10" x14ac:dyDescent="0.2">
      <c r="A321" s="32">
        <v>100923</v>
      </c>
      <c r="B321" s="33">
        <v>44490</v>
      </c>
      <c r="C321" s="32" t="s">
        <v>114</v>
      </c>
      <c r="D321" s="32" t="s">
        <v>115</v>
      </c>
      <c r="E321" s="32" t="s">
        <v>116</v>
      </c>
      <c r="F321" s="34">
        <v>1830900</v>
      </c>
      <c r="G321" s="32" t="s">
        <v>117</v>
      </c>
      <c r="H321" s="35" t="s">
        <v>130</v>
      </c>
      <c r="I321" s="32" t="s">
        <v>119</v>
      </c>
      <c r="J321" s="32" t="s">
        <v>119</v>
      </c>
    </row>
    <row r="322" spans="1:10" x14ac:dyDescent="0.2">
      <c r="A322" s="32">
        <v>100927</v>
      </c>
      <c r="B322" s="33">
        <v>44491</v>
      </c>
      <c r="C322" s="32" t="s">
        <v>114</v>
      </c>
      <c r="D322" s="32" t="s">
        <v>135</v>
      </c>
      <c r="E322" s="32" t="s">
        <v>136</v>
      </c>
      <c r="F322" s="34">
        <v>1325200</v>
      </c>
      <c r="G322" s="32" t="s">
        <v>117</v>
      </c>
      <c r="H322" s="32" t="s">
        <v>134</v>
      </c>
      <c r="I322" s="32" t="s">
        <v>119</v>
      </c>
      <c r="J322" s="32" t="s">
        <v>119</v>
      </c>
    </row>
    <row r="323" spans="1:10" x14ac:dyDescent="0.2">
      <c r="A323" s="32">
        <v>100928</v>
      </c>
      <c r="B323" s="33">
        <v>44491</v>
      </c>
      <c r="C323" s="32" t="s">
        <v>114</v>
      </c>
      <c r="D323" s="32" t="s">
        <v>115</v>
      </c>
      <c r="E323" s="32" t="s">
        <v>116</v>
      </c>
      <c r="F323" s="34">
        <v>1267625</v>
      </c>
      <c r="G323" s="32" t="s">
        <v>117</v>
      </c>
      <c r="H323" s="35" t="s">
        <v>130</v>
      </c>
      <c r="I323" s="32" t="s">
        <v>119</v>
      </c>
      <c r="J323" s="32" t="s">
        <v>119</v>
      </c>
    </row>
    <row r="324" spans="1:10" x14ac:dyDescent="0.2">
      <c r="A324" s="32">
        <v>100929</v>
      </c>
      <c r="B324" s="33">
        <v>44491</v>
      </c>
      <c r="C324" s="32" t="s">
        <v>123</v>
      </c>
      <c r="D324" s="32" t="s">
        <v>115</v>
      </c>
      <c r="E324" s="32" t="s">
        <v>116</v>
      </c>
      <c r="F324" s="34">
        <v>3409000</v>
      </c>
      <c r="G324" s="32" t="s">
        <v>139</v>
      </c>
      <c r="H324" s="32" t="s">
        <v>126</v>
      </c>
      <c r="I324" s="32" t="s">
        <v>119</v>
      </c>
      <c r="J324" s="32" t="s">
        <v>119</v>
      </c>
    </row>
    <row r="325" spans="1:10" x14ac:dyDescent="0.2">
      <c r="A325" s="32">
        <v>100214</v>
      </c>
      <c r="B325" s="33">
        <v>44492</v>
      </c>
      <c r="C325" s="32" t="s">
        <v>114</v>
      </c>
      <c r="D325" s="32" t="s">
        <v>115</v>
      </c>
      <c r="E325" s="32" t="s">
        <v>116</v>
      </c>
      <c r="F325" s="34">
        <v>33250000</v>
      </c>
      <c r="G325" s="32" t="s">
        <v>117</v>
      </c>
      <c r="H325" s="35" t="s">
        <v>121</v>
      </c>
      <c r="I325" s="32" t="s">
        <v>122</v>
      </c>
      <c r="J325" s="32" t="s">
        <v>122</v>
      </c>
    </row>
    <row r="326" spans="1:10" x14ac:dyDescent="0.2">
      <c r="A326" s="32">
        <v>100932</v>
      </c>
      <c r="B326" s="33">
        <v>44492</v>
      </c>
      <c r="C326" s="32" t="s">
        <v>114</v>
      </c>
      <c r="D326" s="32" t="s">
        <v>133</v>
      </c>
      <c r="E326" s="32" t="s">
        <v>116</v>
      </c>
      <c r="F326" s="34">
        <v>320100</v>
      </c>
      <c r="G326" s="32" t="s">
        <v>117</v>
      </c>
      <c r="H326" s="35" t="s">
        <v>121</v>
      </c>
      <c r="I326" s="32" t="s">
        <v>119</v>
      </c>
      <c r="J326" s="32" t="s">
        <v>119</v>
      </c>
    </row>
    <row r="327" spans="1:10" x14ac:dyDescent="0.2">
      <c r="A327" s="32">
        <v>100933</v>
      </c>
      <c r="B327" s="33">
        <v>44492</v>
      </c>
      <c r="C327" s="32" t="s">
        <v>114</v>
      </c>
      <c r="D327" s="32" t="s">
        <v>124</v>
      </c>
      <c r="E327" s="32" t="s">
        <v>125</v>
      </c>
      <c r="F327" s="34">
        <v>275000</v>
      </c>
      <c r="G327" s="32" t="s">
        <v>127</v>
      </c>
      <c r="H327" s="35" t="s">
        <v>121</v>
      </c>
      <c r="I327" s="32" t="s">
        <v>119</v>
      </c>
      <c r="J327" s="32" t="s">
        <v>119</v>
      </c>
    </row>
    <row r="328" spans="1:10" x14ac:dyDescent="0.2">
      <c r="A328" s="32">
        <v>100934</v>
      </c>
      <c r="B328" s="33">
        <v>44493</v>
      </c>
      <c r="C328" s="32" t="s">
        <v>114</v>
      </c>
      <c r="D328" s="32" t="s">
        <v>124</v>
      </c>
      <c r="E328" s="32" t="s">
        <v>125</v>
      </c>
      <c r="F328" s="34">
        <v>1519100</v>
      </c>
      <c r="G328" s="32" t="s">
        <v>127</v>
      </c>
      <c r="H328" s="35" t="s">
        <v>121</v>
      </c>
      <c r="I328" s="32" t="s">
        <v>119</v>
      </c>
      <c r="J328" s="32" t="s">
        <v>119</v>
      </c>
    </row>
    <row r="329" spans="1:10" x14ac:dyDescent="0.2">
      <c r="A329" s="32">
        <v>100936</v>
      </c>
      <c r="B329" s="33">
        <v>44495</v>
      </c>
      <c r="C329" s="32" t="s">
        <v>123</v>
      </c>
      <c r="D329" s="32" t="s">
        <v>129</v>
      </c>
      <c r="E329" s="32" t="s">
        <v>125</v>
      </c>
      <c r="F329" s="34">
        <v>2182250</v>
      </c>
      <c r="G329" s="32" t="s">
        <v>117</v>
      </c>
      <c r="H329" s="32" t="s">
        <v>126</v>
      </c>
      <c r="I329" s="32" t="s">
        <v>119</v>
      </c>
      <c r="J329" s="32" t="s">
        <v>119</v>
      </c>
    </row>
    <row r="330" spans="1:10" x14ac:dyDescent="0.2">
      <c r="A330" s="32">
        <v>100250</v>
      </c>
      <c r="B330" s="33">
        <v>44496</v>
      </c>
      <c r="C330" s="32" t="s">
        <v>123</v>
      </c>
      <c r="D330" s="32" t="s">
        <v>124</v>
      </c>
      <c r="E330" s="32" t="s">
        <v>125</v>
      </c>
      <c r="F330" s="34">
        <v>4328620</v>
      </c>
      <c r="G330" s="32" t="s">
        <v>117</v>
      </c>
      <c r="H330" s="32" t="s">
        <v>126</v>
      </c>
      <c r="I330" s="32" t="s">
        <v>119</v>
      </c>
      <c r="J330" s="32" t="s">
        <v>119</v>
      </c>
    </row>
    <row r="331" spans="1:10" x14ac:dyDescent="0.2">
      <c r="A331" s="32">
        <v>100939</v>
      </c>
      <c r="B331" s="33">
        <v>44496</v>
      </c>
      <c r="C331" s="32" t="s">
        <v>114</v>
      </c>
      <c r="D331" s="32" t="s">
        <v>133</v>
      </c>
      <c r="E331" s="32" t="s">
        <v>116</v>
      </c>
      <c r="F331" s="34">
        <v>1840000</v>
      </c>
      <c r="G331" s="32" t="s">
        <v>127</v>
      </c>
      <c r="H331" s="35" t="s">
        <v>121</v>
      </c>
      <c r="I331" s="32" t="s">
        <v>119</v>
      </c>
      <c r="J331" s="32" t="s">
        <v>119</v>
      </c>
    </row>
    <row r="332" spans="1:10" x14ac:dyDescent="0.2">
      <c r="A332" s="32">
        <v>100940</v>
      </c>
      <c r="B332" s="33">
        <v>44497</v>
      </c>
      <c r="C332" s="32" t="s">
        <v>114</v>
      </c>
      <c r="D332" s="32" t="s">
        <v>115</v>
      </c>
      <c r="E332" s="32" t="s">
        <v>116</v>
      </c>
      <c r="F332" s="34">
        <v>21250000</v>
      </c>
      <c r="G332" s="32" t="s">
        <v>117</v>
      </c>
      <c r="H332" s="35" t="s">
        <v>130</v>
      </c>
      <c r="I332" s="32" t="s">
        <v>122</v>
      </c>
      <c r="J332" s="32" t="s">
        <v>122</v>
      </c>
    </row>
    <row r="333" spans="1:10" x14ac:dyDescent="0.2">
      <c r="A333" s="32">
        <v>100941</v>
      </c>
      <c r="B333" s="33">
        <v>44497</v>
      </c>
      <c r="C333" s="32" t="s">
        <v>123</v>
      </c>
      <c r="D333" s="32" t="s">
        <v>115</v>
      </c>
      <c r="E333" s="32" t="s">
        <v>116</v>
      </c>
      <c r="F333" s="34">
        <v>2534633</v>
      </c>
      <c r="G333" s="32" t="s">
        <v>117</v>
      </c>
      <c r="H333" s="32" t="s">
        <v>126</v>
      </c>
      <c r="I333" s="32" t="s">
        <v>119</v>
      </c>
      <c r="J333" s="32" t="s">
        <v>119</v>
      </c>
    </row>
    <row r="334" spans="1:10" x14ac:dyDescent="0.2">
      <c r="A334" s="32">
        <v>100942</v>
      </c>
      <c r="B334" s="33">
        <v>44497</v>
      </c>
      <c r="C334" s="32" t="s">
        <v>114</v>
      </c>
      <c r="D334" s="32" t="s">
        <v>115</v>
      </c>
      <c r="E334" s="32" t="s">
        <v>116</v>
      </c>
      <c r="F334" s="34">
        <v>2494300</v>
      </c>
      <c r="G334" s="32" t="s">
        <v>117</v>
      </c>
      <c r="H334" s="35" t="s">
        <v>121</v>
      </c>
      <c r="I334" s="32" t="s">
        <v>122</v>
      </c>
      <c r="J334" s="32" t="s">
        <v>122</v>
      </c>
    </row>
    <row r="335" spans="1:10" x14ac:dyDescent="0.2">
      <c r="A335" s="32">
        <v>100943</v>
      </c>
      <c r="B335" s="33">
        <v>44497</v>
      </c>
      <c r="C335" s="32" t="s">
        <v>114</v>
      </c>
      <c r="D335" s="32" t="s">
        <v>115</v>
      </c>
      <c r="E335" s="32" t="s">
        <v>116</v>
      </c>
      <c r="F335" s="34">
        <v>2562500</v>
      </c>
      <c r="G335" s="32" t="s">
        <v>117</v>
      </c>
      <c r="H335" s="35" t="s">
        <v>121</v>
      </c>
      <c r="I335" s="32" t="s">
        <v>122</v>
      </c>
      <c r="J335" s="32" t="s">
        <v>122</v>
      </c>
    </row>
    <row r="336" spans="1:10" x14ac:dyDescent="0.2">
      <c r="A336" s="32">
        <v>100227</v>
      </c>
      <c r="B336" s="33">
        <v>44498</v>
      </c>
      <c r="C336" s="32" t="s">
        <v>114</v>
      </c>
      <c r="D336" s="32" t="s">
        <v>124</v>
      </c>
      <c r="E336" s="32" t="s">
        <v>125</v>
      </c>
      <c r="F336" s="34">
        <v>685000</v>
      </c>
      <c r="G336" s="32" t="s">
        <v>127</v>
      </c>
      <c r="H336" s="32" t="s">
        <v>128</v>
      </c>
      <c r="I336" s="32" t="s">
        <v>122</v>
      </c>
      <c r="J336" s="32" t="s">
        <v>122</v>
      </c>
    </row>
    <row r="337" spans="1:10" x14ac:dyDescent="0.2">
      <c r="A337" s="32">
        <v>100945</v>
      </c>
      <c r="B337" s="33">
        <v>44498</v>
      </c>
      <c r="C337" s="32" t="s">
        <v>114</v>
      </c>
      <c r="D337" s="32" t="s">
        <v>115</v>
      </c>
      <c r="E337" s="32" t="s">
        <v>116</v>
      </c>
      <c r="F337" s="34">
        <v>503000</v>
      </c>
      <c r="G337" s="32" t="s">
        <v>127</v>
      </c>
      <c r="H337" s="32" t="s">
        <v>128</v>
      </c>
      <c r="I337" s="32" t="s">
        <v>119</v>
      </c>
      <c r="J337" s="32" t="s">
        <v>122</v>
      </c>
    </row>
    <row r="338" spans="1:10" x14ac:dyDescent="0.2">
      <c r="A338" s="32">
        <v>100947</v>
      </c>
      <c r="B338" s="33">
        <v>44498</v>
      </c>
      <c r="C338" s="32" t="s">
        <v>114</v>
      </c>
      <c r="D338" s="32" t="s">
        <v>115</v>
      </c>
      <c r="E338" s="32" t="s">
        <v>116</v>
      </c>
      <c r="F338" s="34">
        <v>10259600</v>
      </c>
      <c r="G338" s="32" t="s">
        <v>117</v>
      </c>
      <c r="H338" s="35" t="s">
        <v>121</v>
      </c>
      <c r="I338" s="32" t="s">
        <v>122</v>
      </c>
      <c r="J338" s="32" t="s">
        <v>122</v>
      </c>
    </row>
    <row r="339" spans="1:10" x14ac:dyDescent="0.2">
      <c r="A339" s="32">
        <v>100226</v>
      </c>
      <c r="B339" s="33">
        <v>44499</v>
      </c>
      <c r="C339" s="32" t="s">
        <v>114</v>
      </c>
      <c r="D339" s="32" t="s">
        <v>115</v>
      </c>
      <c r="E339" s="32" t="s">
        <v>116</v>
      </c>
      <c r="F339" s="34">
        <v>3798400</v>
      </c>
      <c r="G339" s="32" t="s">
        <v>139</v>
      </c>
      <c r="H339" s="35" t="s">
        <v>130</v>
      </c>
      <c r="I339" s="32" t="s">
        <v>122</v>
      </c>
      <c r="J339" s="32" t="s">
        <v>122</v>
      </c>
    </row>
    <row r="340" spans="1:10" x14ac:dyDescent="0.2">
      <c r="A340" s="32">
        <v>100948</v>
      </c>
      <c r="B340" s="33">
        <v>44499</v>
      </c>
      <c r="C340" s="32" t="s">
        <v>114</v>
      </c>
      <c r="D340" s="32" t="s">
        <v>133</v>
      </c>
      <c r="E340" s="32" t="s">
        <v>116</v>
      </c>
      <c r="F340" s="34">
        <v>2269865</v>
      </c>
      <c r="G340" s="32" t="s">
        <v>127</v>
      </c>
      <c r="H340" s="32" t="s">
        <v>118</v>
      </c>
      <c r="I340" s="32" t="s">
        <v>122</v>
      </c>
      <c r="J340" s="32" t="s">
        <v>122</v>
      </c>
    </row>
    <row r="341" spans="1:10" x14ac:dyDescent="0.2">
      <c r="A341" s="32">
        <v>100950</v>
      </c>
      <c r="B341" s="33">
        <v>44500</v>
      </c>
      <c r="C341" s="32" t="s">
        <v>114</v>
      </c>
      <c r="D341" s="32" t="s">
        <v>115</v>
      </c>
      <c r="E341" s="32" t="s">
        <v>116</v>
      </c>
      <c r="F341" s="34">
        <v>2363700</v>
      </c>
      <c r="G341" s="32" t="s">
        <v>117</v>
      </c>
      <c r="H341" s="32" t="s">
        <v>126</v>
      </c>
      <c r="I341" s="32" t="s">
        <v>119</v>
      </c>
      <c r="J341" s="32" t="s">
        <v>119</v>
      </c>
    </row>
    <row r="342" spans="1:10" x14ac:dyDescent="0.2">
      <c r="A342" s="32">
        <v>100249</v>
      </c>
      <c r="B342" s="33">
        <v>44501</v>
      </c>
      <c r="C342" s="32" t="s">
        <v>114</v>
      </c>
      <c r="D342" s="32" t="s">
        <v>124</v>
      </c>
      <c r="E342" s="32" t="s">
        <v>125</v>
      </c>
      <c r="F342" s="34">
        <v>1960200</v>
      </c>
      <c r="G342" s="32" t="s">
        <v>127</v>
      </c>
      <c r="H342" s="32" t="s">
        <v>126</v>
      </c>
      <c r="I342" s="32" t="s">
        <v>119</v>
      </c>
      <c r="J342" s="32" t="s">
        <v>119</v>
      </c>
    </row>
    <row r="343" spans="1:10" x14ac:dyDescent="0.2">
      <c r="A343" s="32">
        <v>100952</v>
      </c>
      <c r="B343" s="33">
        <v>44501</v>
      </c>
      <c r="C343" s="32" t="s">
        <v>114</v>
      </c>
      <c r="D343" s="32" t="s">
        <v>129</v>
      </c>
      <c r="E343" s="32" t="s">
        <v>125</v>
      </c>
      <c r="F343" s="34">
        <v>16833800</v>
      </c>
      <c r="G343" s="32" t="s">
        <v>120</v>
      </c>
      <c r="H343" s="35" t="s">
        <v>121</v>
      </c>
      <c r="I343" s="32" t="s">
        <v>122</v>
      </c>
      <c r="J343" s="32" t="s">
        <v>122</v>
      </c>
    </row>
    <row r="344" spans="1:10" x14ac:dyDescent="0.2">
      <c r="A344" s="32">
        <v>100953</v>
      </c>
      <c r="B344" s="33">
        <v>44501</v>
      </c>
      <c r="C344" s="32" t="s">
        <v>123</v>
      </c>
      <c r="D344" s="32" t="s">
        <v>115</v>
      </c>
      <c r="E344" s="32" t="s">
        <v>116</v>
      </c>
      <c r="F344" s="34">
        <v>4127900</v>
      </c>
      <c r="G344" s="32" t="s">
        <v>139</v>
      </c>
      <c r="H344" s="32" t="s">
        <v>126</v>
      </c>
      <c r="I344" s="32" t="s">
        <v>119</v>
      </c>
      <c r="J344" s="32" t="s">
        <v>119</v>
      </c>
    </row>
    <row r="345" spans="1:10" x14ac:dyDescent="0.2">
      <c r="A345" s="32">
        <v>100955</v>
      </c>
      <c r="B345" s="33">
        <v>44503</v>
      </c>
      <c r="C345" s="32" t="s">
        <v>114</v>
      </c>
      <c r="D345" s="32" t="s">
        <v>133</v>
      </c>
      <c r="E345" s="32" t="s">
        <v>116</v>
      </c>
      <c r="F345" s="34">
        <v>2753500</v>
      </c>
      <c r="G345" s="32" t="s">
        <v>127</v>
      </c>
      <c r="H345" s="35" t="s">
        <v>130</v>
      </c>
      <c r="I345" s="32" t="s">
        <v>122</v>
      </c>
      <c r="J345" s="32" t="s">
        <v>122</v>
      </c>
    </row>
    <row r="346" spans="1:10" x14ac:dyDescent="0.2">
      <c r="A346" s="32">
        <v>100287</v>
      </c>
      <c r="B346" s="33">
        <v>44504</v>
      </c>
      <c r="C346" s="32" t="s">
        <v>114</v>
      </c>
      <c r="D346" s="32" t="s">
        <v>115</v>
      </c>
      <c r="E346" s="32" t="s">
        <v>116</v>
      </c>
      <c r="F346" s="34">
        <v>10518041</v>
      </c>
      <c r="G346" s="32" t="s">
        <v>117</v>
      </c>
      <c r="H346" s="35" t="s">
        <v>130</v>
      </c>
      <c r="I346" s="32" t="s">
        <v>122</v>
      </c>
      <c r="J346" s="32" t="s">
        <v>122</v>
      </c>
    </row>
    <row r="347" spans="1:10" x14ac:dyDescent="0.2">
      <c r="A347" s="32">
        <v>100956</v>
      </c>
      <c r="B347" s="33">
        <v>44504</v>
      </c>
      <c r="C347" s="32" t="s">
        <v>114</v>
      </c>
      <c r="D347" s="32" t="s">
        <v>133</v>
      </c>
      <c r="E347" s="32" t="s">
        <v>116</v>
      </c>
      <c r="F347" s="34">
        <v>1554500</v>
      </c>
      <c r="G347" s="32" t="s">
        <v>117</v>
      </c>
      <c r="H347" s="32" t="s">
        <v>126</v>
      </c>
      <c r="I347" s="32" t="s">
        <v>119</v>
      </c>
      <c r="J347" s="32" t="s">
        <v>119</v>
      </c>
    </row>
    <row r="348" spans="1:10" x14ac:dyDescent="0.2">
      <c r="A348" s="32">
        <v>100959</v>
      </c>
      <c r="B348" s="33">
        <v>44505</v>
      </c>
      <c r="C348" s="32" t="s">
        <v>114</v>
      </c>
      <c r="D348" s="32" t="s">
        <v>133</v>
      </c>
      <c r="E348" s="32" t="s">
        <v>116</v>
      </c>
      <c r="F348" s="34">
        <v>1115870</v>
      </c>
      <c r="G348" s="32" t="s">
        <v>117</v>
      </c>
      <c r="H348" s="32" t="s">
        <v>126</v>
      </c>
      <c r="I348" s="32" t="s">
        <v>122</v>
      </c>
      <c r="J348" s="32" t="s">
        <v>119</v>
      </c>
    </row>
    <row r="349" spans="1:10" x14ac:dyDescent="0.2">
      <c r="A349" s="32">
        <v>100261</v>
      </c>
      <c r="B349" s="33">
        <v>44506</v>
      </c>
      <c r="C349" s="32" t="s">
        <v>114</v>
      </c>
      <c r="D349" s="32" t="s">
        <v>115</v>
      </c>
      <c r="E349" s="32" t="s">
        <v>116</v>
      </c>
      <c r="F349" s="34">
        <v>15625000</v>
      </c>
      <c r="G349" s="32" t="s">
        <v>117</v>
      </c>
      <c r="H349" s="35" t="s">
        <v>130</v>
      </c>
      <c r="I349" s="32" t="s">
        <v>122</v>
      </c>
      <c r="J349" s="32" t="s">
        <v>122</v>
      </c>
    </row>
    <row r="350" spans="1:10" x14ac:dyDescent="0.2">
      <c r="A350" s="32">
        <v>100961</v>
      </c>
      <c r="B350" s="33">
        <v>44506</v>
      </c>
      <c r="C350" s="32" t="s">
        <v>114</v>
      </c>
      <c r="D350" s="32" t="s">
        <v>129</v>
      </c>
      <c r="E350" s="32" t="s">
        <v>125</v>
      </c>
      <c r="F350" s="34">
        <v>787500</v>
      </c>
      <c r="G350" s="32" t="s">
        <v>117</v>
      </c>
      <c r="H350" s="35" t="s">
        <v>121</v>
      </c>
      <c r="I350" s="32" t="s">
        <v>119</v>
      </c>
      <c r="J350" s="32" t="s">
        <v>119</v>
      </c>
    </row>
    <row r="351" spans="1:10" x14ac:dyDescent="0.2">
      <c r="A351" s="32">
        <v>100962</v>
      </c>
      <c r="B351" s="33">
        <v>44507</v>
      </c>
      <c r="C351" s="32" t="s">
        <v>114</v>
      </c>
      <c r="D351" s="32" t="s">
        <v>115</v>
      </c>
      <c r="E351" s="32" t="s">
        <v>116</v>
      </c>
      <c r="F351" s="34">
        <v>15750000</v>
      </c>
      <c r="G351" s="32" t="s">
        <v>127</v>
      </c>
      <c r="H351" s="35" t="s">
        <v>121</v>
      </c>
      <c r="I351" s="32" t="s">
        <v>122</v>
      </c>
      <c r="J351" s="32" t="s">
        <v>122</v>
      </c>
    </row>
    <row r="352" spans="1:10" x14ac:dyDescent="0.2">
      <c r="A352" s="32">
        <v>100966</v>
      </c>
      <c r="B352" s="33">
        <v>44507</v>
      </c>
      <c r="C352" s="32" t="s">
        <v>114</v>
      </c>
      <c r="D352" s="32" t="s">
        <v>137</v>
      </c>
      <c r="E352" s="32" t="s">
        <v>138</v>
      </c>
      <c r="F352" s="34">
        <v>320000</v>
      </c>
      <c r="G352" s="32" t="s">
        <v>127</v>
      </c>
      <c r="H352" s="32" t="s">
        <v>118</v>
      </c>
      <c r="I352" s="32" t="s">
        <v>119</v>
      </c>
      <c r="J352" s="32" t="s">
        <v>119</v>
      </c>
    </row>
    <row r="353" spans="1:10" x14ac:dyDescent="0.2">
      <c r="A353" s="32">
        <v>100969</v>
      </c>
      <c r="B353" s="33">
        <v>44509</v>
      </c>
      <c r="C353" s="32" t="s">
        <v>123</v>
      </c>
      <c r="D353" s="32" t="s">
        <v>124</v>
      </c>
      <c r="E353" s="32" t="s">
        <v>125</v>
      </c>
      <c r="F353" s="34">
        <v>2611400</v>
      </c>
      <c r="G353" s="32" t="s">
        <v>117</v>
      </c>
      <c r="H353" s="32" t="s">
        <v>126</v>
      </c>
      <c r="I353" s="32" t="s">
        <v>119</v>
      </c>
      <c r="J353" s="32" t="s">
        <v>119</v>
      </c>
    </row>
    <row r="354" spans="1:10" x14ac:dyDescent="0.2">
      <c r="A354" s="32">
        <v>100972</v>
      </c>
      <c r="B354" s="33">
        <v>44509</v>
      </c>
      <c r="C354" s="32" t="s">
        <v>123</v>
      </c>
      <c r="D354" s="32" t="s">
        <v>115</v>
      </c>
      <c r="E354" s="32" t="s">
        <v>116</v>
      </c>
      <c r="F354" s="34">
        <v>2398000</v>
      </c>
      <c r="G354" s="32" t="s">
        <v>139</v>
      </c>
      <c r="H354" s="32" t="s">
        <v>126</v>
      </c>
      <c r="I354" s="32" t="s">
        <v>119</v>
      </c>
      <c r="J354" s="32" t="s">
        <v>119</v>
      </c>
    </row>
    <row r="355" spans="1:10" x14ac:dyDescent="0.2">
      <c r="A355" s="32">
        <v>100974</v>
      </c>
      <c r="B355" s="33">
        <v>44510</v>
      </c>
      <c r="C355" s="32" t="s">
        <v>114</v>
      </c>
      <c r="D355" s="32" t="s">
        <v>133</v>
      </c>
      <c r="E355" s="32" t="s">
        <v>116</v>
      </c>
      <c r="F355" s="34">
        <v>2329942</v>
      </c>
      <c r="G355" s="32" t="s">
        <v>117</v>
      </c>
      <c r="H355" s="32" t="s">
        <v>126</v>
      </c>
      <c r="I355" s="32" t="s">
        <v>122</v>
      </c>
      <c r="J355" s="32" t="s">
        <v>119</v>
      </c>
    </row>
    <row r="356" spans="1:10" x14ac:dyDescent="0.2">
      <c r="A356" s="32">
        <v>100975</v>
      </c>
      <c r="B356" s="33">
        <v>44510</v>
      </c>
      <c r="C356" s="32" t="s">
        <v>114</v>
      </c>
      <c r="D356" s="32" t="s">
        <v>146</v>
      </c>
      <c r="E356" s="32" t="s">
        <v>125</v>
      </c>
      <c r="F356" s="34">
        <v>1305100</v>
      </c>
      <c r="G356" s="32" t="s">
        <v>117</v>
      </c>
      <c r="H356" s="35" t="s">
        <v>121</v>
      </c>
      <c r="I356" s="32" t="s">
        <v>122</v>
      </c>
      <c r="J356" s="32" t="s">
        <v>122</v>
      </c>
    </row>
    <row r="357" spans="1:10" x14ac:dyDescent="0.2">
      <c r="A357" s="32">
        <v>100977</v>
      </c>
      <c r="B357" s="33">
        <v>44510</v>
      </c>
      <c r="C357" s="32" t="s">
        <v>123</v>
      </c>
      <c r="D357" s="32" t="s">
        <v>115</v>
      </c>
      <c r="E357" s="32" t="s">
        <v>116</v>
      </c>
      <c r="F357" s="34">
        <v>4981500</v>
      </c>
      <c r="G357" s="32" t="s">
        <v>117</v>
      </c>
      <c r="H357" s="32" t="s">
        <v>126</v>
      </c>
      <c r="I357" s="32" t="s">
        <v>119</v>
      </c>
      <c r="J357" s="32" t="s">
        <v>119</v>
      </c>
    </row>
    <row r="358" spans="1:10" x14ac:dyDescent="0.2">
      <c r="A358" s="32">
        <v>100978</v>
      </c>
      <c r="B358" s="33">
        <v>44510</v>
      </c>
      <c r="C358" s="32" t="s">
        <v>114</v>
      </c>
      <c r="D358" s="32" t="s">
        <v>115</v>
      </c>
      <c r="E358" s="32" t="s">
        <v>116</v>
      </c>
      <c r="F358" s="34">
        <v>535000</v>
      </c>
      <c r="G358" s="32" t="s">
        <v>120</v>
      </c>
      <c r="H358" s="32" t="s">
        <v>118</v>
      </c>
      <c r="I358" s="32" t="s">
        <v>119</v>
      </c>
      <c r="J358" s="32" t="s">
        <v>119</v>
      </c>
    </row>
    <row r="359" spans="1:10" x14ac:dyDescent="0.2">
      <c r="A359" s="32">
        <v>100981</v>
      </c>
      <c r="B359" s="33">
        <v>44510</v>
      </c>
      <c r="C359" s="32" t="s">
        <v>114</v>
      </c>
      <c r="D359" s="32" t="s">
        <v>115</v>
      </c>
      <c r="E359" s="32" t="s">
        <v>116</v>
      </c>
      <c r="F359" s="34">
        <v>10397500</v>
      </c>
      <c r="G359" s="32" t="s">
        <v>117</v>
      </c>
      <c r="H359" s="35" t="s">
        <v>121</v>
      </c>
      <c r="I359" s="32" t="s">
        <v>122</v>
      </c>
      <c r="J359" s="32" t="s">
        <v>122</v>
      </c>
    </row>
    <row r="360" spans="1:10" x14ac:dyDescent="0.2">
      <c r="A360" s="32">
        <v>100240</v>
      </c>
      <c r="B360" s="33">
        <v>44511</v>
      </c>
      <c r="C360" s="32" t="s">
        <v>114</v>
      </c>
      <c r="D360" s="32" t="s">
        <v>133</v>
      </c>
      <c r="E360" s="32" t="s">
        <v>116</v>
      </c>
      <c r="F360" s="34">
        <v>2003000</v>
      </c>
      <c r="G360" s="32" t="s">
        <v>127</v>
      </c>
      <c r="H360" s="35" t="s">
        <v>121</v>
      </c>
      <c r="I360" s="32" t="s">
        <v>122</v>
      </c>
      <c r="J360" s="32" t="s">
        <v>122</v>
      </c>
    </row>
    <row r="361" spans="1:10" x14ac:dyDescent="0.2">
      <c r="A361" s="32">
        <v>100982</v>
      </c>
      <c r="B361" s="33">
        <v>44511</v>
      </c>
      <c r="C361" s="32" t="s">
        <v>114</v>
      </c>
      <c r="D361" s="32" t="s">
        <v>115</v>
      </c>
      <c r="E361" s="32" t="s">
        <v>116</v>
      </c>
      <c r="F361" s="34">
        <v>10808800</v>
      </c>
      <c r="G361" s="32" t="s">
        <v>117</v>
      </c>
      <c r="H361" s="35" t="s">
        <v>130</v>
      </c>
      <c r="I361" s="32" t="s">
        <v>122</v>
      </c>
      <c r="J361" s="32" t="s">
        <v>122</v>
      </c>
    </row>
    <row r="362" spans="1:10" x14ac:dyDescent="0.2">
      <c r="A362" s="32">
        <v>100983</v>
      </c>
      <c r="B362" s="33">
        <v>44511</v>
      </c>
      <c r="C362" s="32" t="s">
        <v>114</v>
      </c>
      <c r="D362" s="32" t="s">
        <v>115</v>
      </c>
      <c r="E362" s="32" t="s">
        <v>116</v>
      </c>
      <c r="F362" s="34">
        <v>1962400</v>
      </c>
      <c r="G362" s="32" t="s">
        <v>117</v>
      </c>
      <c r="H362" s="35" t="s">
        <v>121</v>
      </c>
      <c r="I362" s="32" t="s">
        <v>119</v>
      </c>
      <c r="J362" s="32" t="s">
        <v>119</v>
      </c>
    </row>
    <row r="363" spans="1:10" x14ac:dyDescent="0.2">
      <c r="A363" s="32">
        <v>100239</v>
      </c>
      <c r="B363" s="33">
        <v>44512</v>
      </c>
      <c r="C363" s="32" t="s">
        <v>114</v>
      </c>
      <c r="D363" s="32" t="s">
        <v>133</v>
      </c>
      <c r="E363" s="32" t="s">
        <v>116</v>
      </c>
      <c r="F363" s="34">
        <v>2423500</v>
      </c>
      <c r="G363" s="32" t="s">
        <v>117</v>
      </c>
      <c r="H363" s="35" t="s">
        <v>121</v>
      </c>
      <c r="I363" s="32" t="s">
        <v>122</v>
      </c>
      <c r="J363" s="32" t="s">
        <v>122</v>
      </c>
    </row>
    <row r="364" spans="1:10" x14ac:dyDescent="0.2">
      <c r="A364" s="32">
        <v>100985</v>
      </c>
      <c r="B364" s="33">
        <v>44512</v>
      </c>
      <c r="C364" s="32" t="s">
        <v>123</v>
      </c>
      <c r="D364" s="32" t="s">
        <v>115</v>
      </c>
      <c r="E364" s="32" t="s">
        <v>116</v>
      </c>
      <c r="F364" s="34">
        <v>3067800</v>
      </c>
      <c r="G364" s="32" t="s">
        <v>117</v>
      </c>
      <c r="H364" s="32" t="s">
        <v>126</v>
      </c>
      <c r="I364" s="32" t="s">
        <v>119</v>
      </c>
      <c r="J364" s="32" t="s">
        <v>119</v>
      </c>
    </row>
    <row r="365" spans="1:10" x14ac:dyDescent="0.2">
      <c r="A365" s="32">
        <v>100237</v>
      </c>
      <c r="B365" s="33">
        <v>44513</v>
      </c>
      <c r="C365" s="32" t="s">
        <v>114</v>
      </c>
      <c r="D365" s="32" t="s">
        <v>137</v>
      </c>
      <c r="E365" s="32" t="s">
        <v>138</v>
      </c>
      <c r="F365" s="34">
        <v>1202090</v>
      </c>
      <c r="G365" s="32" t="s">
        <v>117</v>
      </c>
      <c r="H365" s="32" t="s">
        <v>134</v>
      </c>
      <c r="I365" s="32" t="s">
        <v>119</v>
      </c>
      <c r="J365" s="32" t="s">
        <v>119</v>
      </c>
    </row>
    <row r="366" spans="1:10" x14ac:dyDescent="0.2">
      <c r="A366" s="32">
        <v>100238</v>
      </c>
      <c r="B366" s="33">
        <v>44513</v>
      </c>
      <c r="C366" s="32" t="s">
        <v>114</v>
      </c>
      <c r="D366" s="32" t="s">
        <v>133</v>
      </c>
      <c r="E366" s="32" t="s">
        <v>116</v>
      </c>
      <c r="F366" s="34">
        <v>3062000</v>
      </c>
      <c r="G366" s="32" t="s">
        <v>117</v>
      </c>
      <c r="H366" s="35" t="s">
        <v>121</v>
      </c>
      <c r="I366" s="32" t="s">
        <v>122</v>
      </c>
      <c r="J366" s="32" t="s">
        <v>122</v>
      </c>
    </row>
    <row r="367" spans="1:10" x14ac:dyDescent="0.2">
      <c r="A367" s="32">
        <v>100986</v>
      </c>
      <c r="B367" s="33">
        <v>44513</v>
      </c>
      <c r="C367" s="32" t="s">
        <v>114</v>
      </c>
      <c r="D367" s="32" t="s">
        <v>115</v>
      </c>
      <c r="E367" s="32" t="s">
        <v>116</v>
      </c>
      <c r="F367" s="34">
        <v>2815900</v>
      </c>
      <c r="G367" s="32" t="s">
        <v>139</v>
      </c>
      <c r="H367" s="32" t="s">
        <v>143</v>
      </c>
      <c r="I367" s="32" t="s">
        <v>119</v>
      </c>
      <c r="J367" s="32" t="s">
        <v>119</v>
      </c>
    </row>
    <row r="368" spans="1:10" x14ac:dyDescent="0.2">
      <c r="A368" s="32">
        <v>100987</v>
      </c>
      <c r="B368" s="33">
        <v>44513</v>
      </c>
      <c r="C368" s="32" t="s">
        <v>114</v>
      </c>
      <c r="D368" s="32" t="s">
        <v>147</v>
      </c>
      <c r="E368" s="32" t="s">
        <v>136</v>
      </c>
      <c r="F368" s="34">
        <v>790000</v>
      </c>
      <c r="G368" s="32" t="s">
        <v>127</v>
      </c>
      <c r="H368" s="35" t="s">
        <v>121</v>
      </c>
      <c r="I368" s="32" t="s">
        <v>119</v>
      </c>
      <c r="J368" s="32" t="s">
        <v>119</v>
      </c>
    </row>
    <row r="369" spans="1:10" x14ac:dyDescent="0.2">
      <c r="A369" s="32">
        <v>100988</v>
      </c>
      <c r="B369" s="33">
        <v>44513</v>
      </c>
      <c r="C369" s="32" t="s">
        <v>114</v>
      </c>
      <c r="D369" s="32" t="s">
        <v>133</v>
      </c>
      <c r="E369" s="32" t="s">
        <v>116</v>
      </c>
      <c r="F369" s="34">
        <v>1975000</v>
      </c>
      <c r="G369" s="32" t="s">
        <v>120</v>
      </c>
      <c r="H369" s="32" t="s">
        <v>128</v>
      </c>
      <c r="I369" s="32" t="s">
        <v>122</v>
      </c>
      <c r="J369" s="32" t="s">
        <v>122</v>
      </c>
    </row>
    <row r="370" spans="1:10" x14ac:dyDescent="0.2">
      <c r="A370" s="32">
        <v>100260</v>
      </c>
      <c r="B370" s="33">
        <v>44514</v>
      </c>
      <c r="C370" s="32" t="s">
        <v>114</v>
      </c>
      <c r="D370" s="32" t="s">
        <v>124</v>
      </c>
      <c r="E370" s="32" t="s">
        <v>125</v>
      </c>
      <c r="F370" s="34">
        <v>2070000</v>
      </c>
      <c r="G370" s="32" t="s">
        <v>127</v>
      </c>
      <c r="H370" s="35" t="s">
        <v>121</v>
      </c>
      <c r="I370" s="32" t="s">
        <v>119</v>
      </c>
      <c r="J370" s="32" t="s">
        <v>119</v>
      </c>
    </row>
    <row r="371" spans="1:10" x14ac:dyDescent="0.2">
      <c r="A371" s="32">
        <v>100302</v>
      </c>
      <c r="B371" s="33">
        <v>44514</v>
      </c>
      <c r="C371" s="32" t="s">
        <v>114</v>
      </c>
      <c r="D371" s="32" t="s">
        <v>115</v>
      </c>
      <c r="E371" s="32" t="s">
        <v>116</v>
      </c>
      <c r="F371" s="34">
        <v>847300</v>
      </c>
      <c r="G371" s="32" t="s">
        <v>117</v>
      </c>
      <c r="H371" s="35" t="s">
        <v>121</v>
      </c>
      <c r="I371" s="32" t="s">
        <v>122</v>
      </c>
      <c r="J371" s="32" t="s">
        <v>122</v>
      </c>
    </row>
    <row r="372" spans="1:10" x14ac:dyDescent="0.2">
      <c r="A372" s="32">
        <v>100274</v>
      </c>
      <c r="B372" s="33">
        <v>44515</v>
      </c>
      <c r="C372" s="32" t="s">
        <v>114</v>
      </c>
      <c r="D372" s="32" t="s">
        <v>115</v>
      </c>
      <c r="E372" s="32" t="s">
        <v>116</v>
      </c>
      <c r="F372" s="34">
        <v>2029750</v>
      </c>
      <c r="G372" s="32" t="s">
        <v>117</v>
      </c>
      <c r="H372" s="35" t="s">
        <v>121</v>
      </c>
      <c r="I372" s="32" t="s">
        <v>119</v>
      </c>
      <c r="J372" s="32" t="s">
        <v>119</v>
      </c>
    </row>
    <row r="373" spans="1:10" x14ac:dyDescent="0.2">
      <c r="A373" s="32">
        <v>100209</v>
      </c>
      <c r="B373" s="33">
        <v>44516</v>
      </c>
      <c r="C373" s="32" t="s">
        <v>123</v>
      </c>
      <c r="D373" s="32" t="s">
        <v>115</v>
      </c>
      <c r="E373" s="32" t="s">
        <v>116</v>
      </c>
      <c r="F373" s="34">
        <v>2636313</v>
      </c>
      <c r="G373" s="32" t="s">
        <v>117</v>
      </c>
      <c r="H373" s="32" t="s">
        <v>126</v>
      </c>
      <c r="I373" s="32" t="s">
        <v>119</v>
      </c>
      <c r="J373" s="32" t="s">
        <v>119</v>
      </c>
    </row>
    <row r="374" spans="1:10" x14ac:dyDescent="0.2">
      <c r="A374" s="32">
        <v>100991</v>
      </c>
      <c r="B374" s="33">
        <v>44516</v>
      </c>
      <c r="C374" s="32" t="s">
        <v>114</v>
      </c>
      <c r="D374" s="32" t="s">
        <v>115</v>
      </c>
      <c r="E374" s="32" t="s">
        <v>116</v>
      </c>
      <c r="F374" s="34">
        <v>2080000</v>
      </c>
      <c r="G374" s="32" t="s">
        <v>127</v>
      </c>
      <c r="H374" s="32" t="s">
        <v>128</v>
      </c>
      <c r="I374" s="32" t="s">
        <v>122</v>
      </c>
      <c r="J374" s="32" t="s">
        <v>122</v>
      </c>
    </row>
    <row r="375" spans="1:10" x14ac:dyDescent="0.2">
      <c r="A375" s="32">
        <v>100992</v>
      </c>
      <c r="B375" s="33">
        <v>44516</v>
      </c>
      <c r="C375" s="32" t="s">
        <v>114</v>
      </c>
      <c r="D375" s="32" t="s">
        <v>133</v>
      </c>
      <c r="E375" s="32" t="s">
        <v>116</v>
      </c>
      <c r="F375" s="34">
        <v>205000</v>
      </c>
      <c r="G375" s="32" t="s">
        <v>120</v>
      </c>
      <c r="H375" s="32" t="s">
        <v>118</v>
      </c>
      <c r="I375" s="32" t="s">
        <v>122</v>
      </c>
      <c r="J375" s="32" t="s">
        <v>122</v>
      </c>
    </row>
    <row r="376" spans="1:10" x14ac:dyDescent="0.2">
      <c r="A376" s="32">
        <v>100993</v>
      </c>
      <c r="B376" s="33">
        <v>44516</v>
      </c>
      <c r="C376" s="32" t="s">
        <v>114</v>
      </c>
      <c r="D376" s="32" t="s">
        <v>133</v>
      </c>
      <c r="E376" s="32" t="s">
        <v>116</v>
      </c>
      <c r="F376" s="34">
        <v>1936200</v>
      </c>
      <c r="G376" s="32" t="s">
        <v>117</v>
      </c>
      <c r="H376" s="32" t="s">
        <v>126</v>
      </c>
      <c r="I376" s="32" t="s">
        <v>119</v>
      </c>
      <c r="J376" s="32" t="s">
        <v>119</v>
      </c>
    </row>
    <row r="377" spans="1:10" x14ac:dyDescent="0.2">
      <c r="A377" s="32">
        <v>100994</v>
      </c>
      <c r="B377" s="33">
        <v>44517</v>
      </c>
      <c r="C377" s="32" t="s">
        <v>114</v>
      </c>
      <c r="D377" s="32" t="s">
        <v>124</v>
      </c>
      <c r="E377" s="32" t="s">
        <v>125</v>
      </c>
      <c r="F377" s="34">
        <v>1403100</v>
      </c>
      <c r="G377" s="32" t="s">
        <v>117</v>
      </c>
      <c r="H377" s="32" t="s">
        <v>132</v>
      </c>
      <c r="I377" s="32" t="s">
        <v>119</v>
      </c>
      <c r="J377" s="32" t="s">
        <v>119</v>
      </c>
    </row>
    <row r="378" spans="1:10" x14ac:dyDescent="0.2">
      <c r="A378" s="32">
        <v>100259</v>
      </c>
      <c r="B378" s="33">
        <v>44518</v>
      </c>
      <c r="C378" s="32" t="s">
        <v>114</v>
      </c>
      <c r="D378" s="32" t="s">
        <v>145</v>
      </c>
      <c r="E378" s="32" t="s">
        <v>138</v>
      </c>
      <c r="F378" s="34">
        <v>315000</v>
      </c>
      <c r="G378" s="32" t="s">
        <v>117</v>
      </c>
      <c r="H378" s="35" t="s">
        <v>121</v>
      </c>
      <c r="I378" s="32" t="s">
        <v>119</v>
      </c>
      <c r="J378" s="32" t="s">
        <v>119</v>
      </c>
    </row>
    <row r="379" spans="1:10" x14ac:dyDescent="0.2">
      <c r="A379" s="32">
        <v>100273</v>
      </c>
      <c r="B379" s="33">
        <v>44519</v>
      </c>
      <c r="C379" s="32" t="s">
        <v>114</v>
      </c>
      <c r="D379" s="32" t="s">
        <v>115</v>
      </c>
      <c r="E379" s="32" t="s">
        <v>116</v>
      </c>
      <c r="F379" s="34">
        <v>2000000</v>
      </c>
      <c r="G379" s="32" t="s">
        <v>127</v>
      </c>
      <c r="H379" s="35" t="s">
        <v>121</v>
      </c>
      <c r="I379" s="32" t="s">
        <v>122</v>
      </c>
      <c r="J379" s="32" t="s">
        <v>122</v>
      </c>
    </row>
    <row r="380" spans="1:10" x14ac:dyDescent="0.2">
      <c r="A380" s="32">
        <v>100996</v>
      </c>
      <c r="B380" s="33">
        <v>44519</v>
      </c>
      <c r="C380" s="32" t="s">
        <v>114</v>
      </c>
      <c r="D380" s="32" t="s">
        <v>115</v>
      </c>
      <c r="E380" s="32" t="s">
        <v>116</v>
      </c>
      <c r="F380" s="34">
        <v>9900000</v>
      </c>
      <c r="G380" s="32" t="s">
        <v>117</v>
      </c>
      <c r="H380" s="35" t="s">
        <v>121</v>
      </c>
      <c r="I380" s="32" t="s">
        <v>122</v>
      </c>
      <c r="J380" s="32" t="s">
        <v>122</v>
      </c>
    </row>
    <row r="381" spans="1:10" x14ac:dyDescent="0.2">
      <c r="A381" s="32">
        <v>100998</v>
      </c>
      <c r="B381" s="33">
        <v>44519</v>
      </c>
      <c r="C381" s="32" t="s">
        <v>114</v>
      </c>
      <c r="D381" s="32" t="s">
        <v>145</v>
      </c>
      <c r="E381" s="32" t="s">
        <v>138</v>
      </c>
      <c r="F381" s="34">
        <v>3255300</v>
      </c>
      <c r="G381" s="32" t="s">
        <v>117</v>
      </c>
      <c r="H381" s="32" t="s">
        <v>128</v>
      </c>
      <c r="I381" s="32" t="s">
        <v>119</v>
      </c>
      <c r="J381" s="32" t="s">
        <v>119</v>
      </c>
    </row>
    <row r="382" spans="1:10" x14ac:dyDescent="0.2">
      <c r="A382" s="32">
        <v>100999</v>
      </c>
      <c r="B382" s="33">
        <v>44519</v>
      </c>
      <c r="C382" s="32" t="s">
        <v>123</v>
      </c>
      <c r="D382" s="32" t="s">
        <v>115</v>
      </c>
      <c r="E382" s="32" t="s">
        <v>116</v>
      </c>
      <c r="F382" s="34">
        <v>4477175</v>
      </c>
      <c r="G382" s="32" t="s">
        <v>117</v>
      </c>
      <c r="H382" s="32" t="s">
        <v>126</v>
      </c>
      <c r="I382" s="32" t="s">
        <v>122</v>
      </c>
      <c r="J382" s="32" t="s">
        <v>119</v>
      </c>
    </row>
    <row r="383" spans="1:10" x14ac:dyDescent="0.2">
      <c r="A383" s="32">
        <v>101000</v>
      </c>
      <c r="B383" s="33">
        <v>44519</v>
      </c>
      <c r="C383" s="32" t="s">
        <v>114</v>
      </c>
      <c r="D383" s="32" t="s">
        <v>115</v>
      </c>
      <c r="E383" s="32" t="s">
        <v>116</v>
      </c>
      <c r="F383" s="34">
        <v>2395000</v>
      </c>
      <c r="G383" s="32" t="s">
        <v>117</v>
      </c>
      <c r="H383" s="32" t="s">
        <v>128</v>
      </c>
      <c r="I383" s="32" t="s">
        <v>119</v>
      </c>
      <c r="J383" s="32" t="s">
        <v>122</v>
      </c>
    </row>
    <row r="384" spans="1:10" x14ac:dyDescent="0.2">
      <c r="A384" s="32">
        <v>100257</v>
      </c>
      <c r="B384" s="33">
        <v>44520</v>
      </c>
      <c r="C384" s="32" t="s">
        <v>114</v>
      </c>
      <c r="D384" s="32" t="s">
        <v>115</v>
      </c>
      <c r="E384" s="32" t="s">
        <v>116</v>
      </c>
      <c r="F384" s="34">
        <v>5550000</v>
      </c>
      <c r="G384" s="32" t="s">
        <v>120</v>
      </c>
      <c r="H384" s="35" t="s">
        <v>121</v>
      </c>
      <c r="I384" s="32" t="s">
        <v>122</v>
      </c>
      <c r="J384" s="32" t="s">
        <v>122</v>
      </c>
    </row>
    <row r="385" spans="1:10" x14ac:dyDescent="0.2">
      <c r="A385" s="32">
        <v>100258</v>
      </c>
      <c r="B385" s="33">
        <v>44521</v>
      </c>
      <c r="C385" s="32" t="s">
        <v>114</v>
      </c>
      <c r="D385" s="32" t="s">
        <v>115</v>
      </c>
      <c r="E385" s="32" t="s">
        <v>116</v>
      </c>
      <c r="F385" s="34">
        <v>1922800</v>
      </c>
      <c r="G385" s="32" t="s">
        <v>139</v>
      </c>
      <c r="H385" s="35" t="s">
        <v>130</v>
      </c>
      <c r="I385" s="32" t="s">
        <v>122</v>
      </c>
      <c r="J385" s="32" t="s">
        <v>122</v>
      </c>
    </row>
    <row r="386" spans="1:10" x14ac:dyDescent="0.2">
      <c r="A386" s="32">
        <v>101003</v>
      </c>
      <c r="B386" s="33">
        <v>44521</v>
      </c>
      <c r="C386" s="32" t="s">
        <v>114</v>
      </c>
      <c r="D386" s="32" t="s">
        <v>133</v>
      </c>
      <c r="E386" s="32" t="s">
        <v>116</v>
      </c>
      <c r="F386" s="34">
        <v>3028850</v>
      </c>
      <c r="G386" s="32" t="s">
        <v>117</v>
      </c>
      <c r="H386" s="32" t="s">
        <v>126</v>
      </c>
      <c r="I386" s="32" t="s">
        <v>122</v>
      </c>
      <c r="J386" s="32" t="s">
        <v>119</v>
      </c>
    </row>
    <row r="387" spans="1:10" x14ac:dyDescent="0.2">
      <c r="A387" s="32">
        <v>101005</v>
      </c>
      <c r="B387" s="33">
        <v>44521</v>
      </c>
      <c r="C387" s="32" t="s">
        <v>123</v>
      </c>
      <c r="D387" s="32" t="s">
        <v>115</v>
      </c>
      <c r="E387" s="32" t="s">
        <v>116</v>
      </c>
      <c r="F387" s="34">
        <v>10811785</v>
      </c>
      <c r="G387" s="32" t="s">
        <v>139</v>
      </c>
      <c r="H387" s="32" t="s">
        <v>118</v>
      </c>
      <c r="I387" s="32" t="s">
        <v>119</v>
      </c>
      <c r="J387" s="32" t="s">
        <v>119</v>
      </c>
    </row>
    <row r="388" spans="1:10" x14ac:dyDescent="0.2">
      <c r="A388" s="32">
        <v>100208</v>
      </c>
      <c r="B388" s="33">
        <v>44522</v>
      </c>
      <c r="C388" s="32" t="s">
        <v>114</v>
      </c>
      <c r="D388" s="32" t="s">
        <v>115</v>
      </c>
      <c r="E388" s="32" t="s">
        <v>116</v>
      </c>
      <c r="F388" s="34">
        <v>30000</v>
      </c>
      <c r="G388" s="32" t="s">
        <v>120</v>
      </c>
      <c r="H388" s="32" t="s">
        <v>140</v>
      </c>
      <c r="I388" s="32" t="s">
        <v>122</v>
      </c>
      <c r="J388" s="32" t="s">
        <v>122</v>
      </c>
    </row>
    <row r="389" spans="1:10" x14ac:dyDescent="0.2">
      <c r="A389" s="32">
        <v>101008</v>
      </c>
      <c r="B389" s="33">
        <v>44522</v>
      </c>
      <c r="C389" s="32" t="s">
        <v>114</v>
      </c>
      <c r="D389" s="32" t="s">
        <v>115</v>
      </c>
      <c r="E389" s="32" t="s">
        <v>116</v>
      </c>
      <c r="F389" s="34">
        <v>15700000</v>
      </c>
      <c r="G389" s="32" t="s">
        <v>117</v>
      </c>
      <c r="H389" s="35" t="s">
        <v>130</v>
      </c>
      <c r="I389" s="32" t="s">
        <v>122</v>
      </c>
      <c r="J389" s="32" t="s">
        <v>122</v>
      </c>
    </row>
    <row r="390" spans="1:10" x14ac:dyDescent="0.2">
      <c r="A390" s="32">
        <v>101009</v>
      </c>
      <c r="B390" s="33">
        <v>44522</v>
      </c>
      <c r="C390" s="32" t="s">
        <v>114</v>
      </c>
      <c r="D390" s="32" t="s">
        <v>124</v>
      </c>
      <c r="E390" s="32" t="s">
        <v>125</v>
      </c>
      <c r="F390" s="34">
        <v>5503255</v>
      </c>
      <c r="G390" s="32" t="s">
        <v>127</v>
      </c>
      <c r="H390" s="35" t="s">
        <v>130</v>
      </c>
      <c r="I390" s="32" t="s">
        <v>119</v>
      </c>
      <c r="J390" s="32" t="s">
        <v>119</v>
      </c>
    </row>
    <row r="391" spans="1:10" x14ac:dyDescent="0.2">
      <c r="A391" s="32">
        <v>100307</v>
      </c>
      <c r="B391" s="33">
        <v>44523</v>
      </c>
      <c r="C391" s="32" t="s">
        <v>114</v>
      </c>
      <c r="D391" s="32" t="s">
        <v>124</v>
      </c>
      <c r="E391" s="32" t="s">
        <v>125</v>
      </c>
      <c r="F391" s="34">
        <v>5015000</v>
      </c>
      <c r="G391" s="32" t="s">
        <v>127</v>
      </c>
      <c r="H391" s="32" t="s">
        <v>143</v>
      </c>
      <c r="I391" s="32" t="s">
        <v>119</v>
      </c>
      <c r="J391" s="32" t="s">
        <v>119</v>
      </c>
    </row>
    <row r="392" spans="1:10" x14ac:dyDescent="0.2">
      <c r="A392" s="32">
        <v>101011</v>
      </c>
      <c r="B392" s="33">
        <v>44523</v>
      </c>
      <c r="C392" s="32" t="s">
        <v>114</v>
      </c>
      <c r="D392" s="32" t="s">
        <v>145</v>
      </c>
      <c r="E392" s="32" t="s">
        <v>138</v>
      </c>
      <c r="F392" s="34">
        <v>601000</v>
      </c>
      <c r="G392" s="32" t="s">
        <v>117</v>
      </c>
      <c r="H392" s="32" t="s">
        <v>131</v>
      </c>
      <c r="I392" s="32" t="s">
        <v>119</v>
      </c>
      <c r="J392" s="32" t="s">
        <v>119</v>
      </c>
    </row>
    <row r="393" spans="1:10" x14ac:dyDescent="0.2">
      <c r="A393" s="32">
        <v>101012</v>
      </c>
      <c r="B393" s="33">
        <v>44524</v>
      </c>
      <c r="C393" s="32" t="s">
        <v>114</v>
      </c>
      <c r="D393" s="32" t="s">
        <v>133</v>
      </c>
      <c r="E393" s="32" t="s">
        <v>116</v>
      </c>
      <c r="F393" s="34">
        <v>1563500</v>
      </c>
      <c r="G393" s="32" t="s">
        <v>117</v>
      </c>
      <c r="H393" s="32" t="s">
        <v>118</v>
      </c>
      <c r="I393" s="32" t="s">
        <v>122</v>
      </c>
      <c r="J393" s="32" t="s">
        <v>122</v>
      </c>
    </row>
    <row r="394" spans="1:10" x14ac:dyDescent="0.2">
      <c r="A394" s="32">
        <v>100271</v>
      </c>
      <c r="B394" s="33">
        <v>44525</v>
      </c>
      <c r="C394" s="32" t="s">
        <v>123</v>
      </c>
      <c r="D394" s="32" t="s">
        <v>115</v>
      </c>
      <c r="E394" s="32" t="s">
        <v>116</v>
      </c>
      <c r="F394" s="34">
        <v>10979275</v>
      </c>
      <c r="G394" s="32" t="s">
        <v>117</v>
      </c>
      <c r="H394" s="32" t="s">
        <v>126</v>
      </c>
      <c r="I394" s="32" t="s">
        <v>119</v>
      </c>
      <c r="J394" s="32" t="s">
        <v>119</v>
      </c>
    </row>
    <row r="395" spans="1:10" x14ac:dyDescent="0.2">
      <c r="A395" s="32">
        <v>100301</v>
      </c>
      <c r="B395" s="33">
        <v>44525</v>
      </c>
      <c r="C395" s="32" t="s">
        <v>114</v>
      </c>
      <c r="D395" s="32" t="s">
        <v>115</v>
      </c>
      <c r="E395" s="32" t="s">
        <v>116</v>
      </c>
      <c r="F395" s="34">
        <v>6198000</v>
      </c>
      <c r="G395" s="32" t="s">
        <v>117</v>
      </c>
      <c r="H395" s="35" t="s">
        <v>130</v>
      </c>
      <c r="I395" s="32" t="s">
        <v>122</v>
      </c>
      <c r="J395" s="32" t="s">
        <v>122</v>
      </c>
    </row>
    <row r="396" spans="1:10" x14ac:dyDescent="0.2">
      <c r="A396" s="32">
        <v>101016</v>
      </c>
      <c r="B396" s="33">
        <v>44525</v>
      </c>
      <c r="C396" s="32" t="s">
        <v>114</v>
      </c>
      <c r="D396" s="32" t="s">
        <v>124</v>
      </c>
      <c r="E396" s="32" t="s">
        <v>125</v>
      </c>
      <c r="F396" s="34">
        <v>504000</v>
      </c>
      <c r="G396" s="32" t="s">
        <v>117</v>
      </c>
      <c r="H396" s="35" t="s">
        <v>121</v>
      </c>
      <c r="I396" s="32" t="s">
        <v>119</v>
      </c>
      <c r="J396" s="32" t="s">
        <v>119</v>
      </c>
    </row>
    <row r="397" spans="1:10" x14ac:dyDescent="0.2">
      <c r="A397" s="32">
        <v>101019</v>
      </c>
      <c r="B397" s="33">
        <v>44526</v>
      </c>
      <c r="C397" s="32" t="s">
        <v>114</v>
      </c>
      <c r="D397" s="32" t="s">
        <v>124</v>
      </c>
      <c r="E397" s="32" t="s">
        <v>125</v>
      </c>
      <c r="F397" s="34">
        <v>2211300</v>
      </c>
      <c r="G397" s="32" t="s">
        <v>127</v>
      </c>
      <c r="H397" s="32" t="s">
        <v>140</v>
      </c>
      <c r="I397" s="32" t="s">
        <v>122</v>
      </c>
      <c r="J397" s="32" t="s">
        <v>122</v>
      </c>
    </row>
    <row r="398" spans="1:10" x14ac:dyDescent="0.2">
      <c r="A398" s="32">
        <v>100336</v>
      </c>
      <c r="B398" s="33">
        <v>44527</v>
      </c>
      <c r="C398" s="32" t="s">
        <v>123</v>
      </c>
      <c r="D398" s="32" t="s">
        <v>135</v>
      </c>
      <c r="E398" s="32" t="s">
        <v>136</v>
      </c>
      <c r="F398" s="34">
        <v>6000902</v>
      </c>
      <c r="G398" s="32" t="s">
        <v>117</v>
      </c>
      <c r="H398" s="32" t="s">
        <v>126</v>
      </c>
      <c r="I398" s="32" t="s">
        <v>122</v>
      </c>
      <c r="J398" s="32" t="s">
        <v>122</v>
      </c>
    </row>
    <row r="399" spans="1:10" x14ac:dyDescent="0.2">
      <c r="A399" s="32">
        <v>101023</v>
      </c>
      <c r="B399" s="33">
        <v>44527</v>
      </c>
      <c r="C399" s="32" t="s">
        <v>114</v>
      </c>
      <c r="D399" s="32" t="s">
        <v>115</v>
      </c>
      <c r="E399" s="32" t="s">
        <v>116</v>
      </c>
      <c r="F399" s="34">
        <v>660473</v>
      </c>
      <c r="G399" s="32" t="s">
        <v>117</v>
      </c>
      <c r="H399" s="35" t="s">
        <v>121</v>
      </c>
      <c r="I399" s="32" t="s">
        <v>119</v>
      </c>
      <c r="J399" s="32" t="s">
        <v>119</v>
      </c>
    </row>
    <row r="400" spans="1:10" x14ac:dyDescent="0.2">
      <c r="A400" s="32">
        <v>101024</v>
      </c>
      <c r="B400" s="33">
        <v>44527</v>
      </c>
      <c r="C400" s="32" t="s">
        <v>114</v>
      </c>
      <c r="D400" s="32" t="s">
        <v>133</v>
      </c>
      <c r="E400" s="32" t="s">
        <v>116</v>
      </c>
      <c r="F400" s="34">
        <v>4978985</v>
      </c>
      <c r="G400" s="32" t="s">
        <v>117</v>
      </c>
      <c r="H400" s="32" t="s">
        <v>126</v>
      </c>
      <c r="I400" s="32" t="s">
        <v>122</v>
      </c>
      <c r="J400" s="32" t="s">
        <v>119</v>
      </c>
    </row>
    <row r="401" spans="1:10" x14ac:dyDescent="0.2">
      <c r="A401" s="32">
        <v>100206</v>
      </c>
      <c r="B401" s="33">
        <v>44528</v>
      </c>
      <c r="C401" s="32" t="s">
        <v>114</v>
      </c>
      <c r="D401" s="32" t="s">
        <v>115</v>
      </c>
      <c r="E401" s="32" t="s">
        <v>116</v>
      </c>
      <c r="F401" s="34">
        <v>5213100</v>
      </c>
      <c r="G401" s="32" t="s">
        <v>117</v>
      </c>
      <c r="H401" s="35" t="s">
        <v>121</v>
      </c>
      <c r="I401" s="32" t="s">
        <v>122</v>
      </c>
      <c r="J401" s="32" t="s">
        <v>122</v>
      </c>
    </row>
    <row r="402" spans="1:10" x14ac:dyDescent="0.2">
      <c r="A402" s="32">
        <v>100286</v>
      </c>
      <c r="B402" s="33">
        <v>44528</v>
      </c>
      <c r="C402" s="32" t="s">
        <v>123</v>
      </c>
      <c r="D402" s="32" t="s">
        <v>115</v>
      </c>
      <c r="E402" s="32" t="s">
        <v>116</v>
      </c>
      <c r="F402" s="34">
        <v>2336132</v>
      </c>
      <c r="G402" s="32" t="s">
        <v>139</v>
      </c>
      <c r="H402" s="32" t="s">
        <v>126</v>
      </c>
      <c r="I402" s="32" t="s">
        <v>119</v>
      </c>
      <c r="J402" s="32" t="s">
        <v>119</v>
      </c>
    </row>
    <row r="403" spans="1:10" x14ac:dyDescent="0.2">
      <c r="A403" s="32">
        <v>100324</v>
      </c>
      <c r="B403" s="33">
        <v>44528</v>
      </c>
      <c r="C403" s="32" t="s">
        <v>114</v>
      </c>
      <c r="D403" s="32" t="s">
        <v>133</v>
      </c>
      <c r="E403" s="32" t="s">
        <v>116</v>
      </c>
      <c r="F403" s="34">
        <v>6253000</v>
      </c>
      <c r="G403" s="32" t="s">
        <v>117</v>
      </c>
      <c r="H403" s="35" t="s">
        <v>121</v>
      </c>
      <c r="I403" s="32" t="s">
        <v>122</v>
      </c>
      <c r="J403" s="32" t="s">
        <v>122</v>
      </c>
    </row>
    <row r="404" spans="1:10" x14ac:dyDescent="0.2">
      <c r="A404" s="32">
        <v>100334</v>
      </c>
      <c r="B404" s="33">
        <v>44528</v>
      </c>
      <c r="C404" s="32" t="s">
        <v>114</v>
      </c>
      <c r="D404" s="32" t="s">
        <v>115</v>
      </c>
      <c r="E404" s="32" t="s">
        <v>116</v>
      </c>
      <c r="F404" s="34">
        <v>1500000</v>
      </c>
      <c r="G404" s="32" t="s">
        <v>120</v>
      </c>
      <c r="H404" s="32" t="s">
        <v>128</v>
      </c>
      <c r="I404" s="32" t="s">
        <v>122</v>
      </c>
      <c r="J404" s="32" t="s">
        <v>122</v>
      </c>
    </row>
    <row r="405" spans="1:10" x14ac:dyDescent="0.2">
      <c r="A405" s="32">
        <v>100335</v>
      </c>
      <c r="B405" s="33">
        <v>44528</v>
      </c>
      <c r="C405" s="32" t="s">
        <v>123</v>
      </c>
      <c r="D405" s="32" t="s">
        <v>124</v>
      </c>
      <c r="E405" s="32" t="s">
        <v>125</v>
      </c>
      <c r="F405" s="34">
        <v>2984500</v>
      </c>
      <c r="G405" s="32" t="s">
        <v>139</v>
      </c>
      <c r="H405" s="32" t="s">
        <v>126</v>
      </c>
      <c r="I405" s="32" t="s">
        <v>119</v>
      </c>
      <c r="J405" s="32" t="s">
        <v>119</v>
      </c>
    </row>
    <row r="406" spans="1:10" x14ac:dyDescent="0.2">
      <c r="A406" s="32">
        <v>101025</v>
      </c>
      <c r="B406" s="33">
        <v>44528</v>
      </c>
      <c r="C406" s="32" t="s">
        <v>114</v>
      </c>
      <c r="D406" s="32" t="s">
        <v>124</v>
      </c>
      <c r="E406" s="32" t="s">
        <v>125</v>
      </c>
      <c r="F406" s="34">
        <v>2502600</v>
      </c>
      <c r="G406" s="32" t="s">
        <v>127</v>
      </c>
      <c r="H406" s="35" t="s">
        <v>121</v>
      </c>
      <c r="I406" s="32" t="s">
        <v>122</v>
      </c>
      <c r="J406" s="32" t="s">
        <v>122</v>
      </c>
    </row>
    <row r="407" spans="1:10" x14ac:dyDescent="0.2">
      <c r="A407" s="32">
        <v>101029</v>
      </c>
      <c r="B407" s="33">
        <v>44528</v>
      </c>
      <c r="C407" s="32" t="s">
        <v>114</v>
      </c>
      <c r="D407" s="32" t="s">
        <v>115</v>
      </c>
      <c r="E407" s="32" t="s">
        <v>116</v>
      </c>
      <c r="F407" s="34">
        <v>8115500</v>
      </c>
      <c r="G407" s="32" t="s">
        <v>120</v>
      </c>
      <c r="H407" s="35" t="s">
        <v>121</v>
      </c>
      <c r="I407" s="32" t="s">
        <v>122</v>
      </c>
      <c r="J407" s="32" t="s">
        <v>122</v>
      </c>
    </row>
    <row r="408" spans="1:10" x14ac:dyDescent="0.2">
      <c r="A408" s="32">
        <v>101031</v>
      </c>
      <c r="B408" s="33">
        <v>44529</v>
      </c>
      <c r="C408" s="32" t="s">
        <v>123</v>
      </c>
      <c r="D408" s="32" t="s">
        <v>115</v>
      </c>
      <c r="E408" s="32" t="s">
        <v>116</v>
      </c>
      <c r="F408" s="34">
        <v>2162291</v>
      </c>
      <c r="G408" s="32" t="s">
        <v>117</v>
      </c>
      <c r="H408" s="32" t="s">
        <v>126</v>
      </c>
      <c r="I408" s="32" t="s">
        <v>119</v>
      </c>
      <c r="J408" s="32" t="s">
        <v>119</v>
      </c>
    </row>
    <row r="409" spans="1:10" x14ac:dyDescent="0.2">
      <c r="A409" s="32">
        <v>100205</v>
      </c>
      <c r="B409" s="33">
        <v>44530</v>
      </c>
      <c r="C409" s="32" t="s">
        <v>123</v>
      </c>
      <c r="D409" s="32" t="s">
        <v>124</v>
      </c>
      <c r="E409" s="32" t="s">
        <v>125</v>
      </c>
      <c r="F409" s="34">
        <v>4064995</v>
      </c>
      <c r="G409" s="32" t="s">
        <v>127</v>
      </c>
      <c r="H409" s="32" t="s">
        <v>126</v>
      </c>
      <c r="I409" s="32" t="s">
        <v>119</v>
      </c>
      <c r="J409" s="32" t="s">
        <v>119</v>
      </c>
    </row>
    <row r="410" spans="1:10" x14ac:dyDescent="0.2">
      <c r="A410" s="32">
        <v>100222</v>
      </c>
      <c r="B410" s="33">
        <v>44530</v>
      </c>
      <c r="C410" s="32" t="s">
        <v>123</v>
      </c>
      <c r="D410" s="32" t="s">
        <v>115</v>
      </c>
      <c r="E410" s="32" t="s">
        <v>116</v>
      </c>
      <c r="F410" s="34">
        <v>3295800</v>
      </c>
      <c r="G410" s="32" t="s">
        <v>117</v>
      </c>
      <c r="H410" s="32" t="s">
        <v>126</v>
      </c>
      <c r="I410" s="32" t="s">
        <v>119</v>
      </c>
      <c r="J410" s="32" t="s">
        <v>119</v>
      </c>
    </row>
    <row r="411" spans="1:10" x14ac:dyDescent="0.2">
      <c r="A411" s="32">
        <v>101034</v>
      </c>
      <c r="B411" s="33">
        <v>44530</v>
      </c>
      <c r="C411" s="32" t="s">
        <v>114</v>
      </c>
      <c r="D411" s="32" t="s">
        <v>115</v>
      </c>
      <c r="E411" s="32" t="s">
        <v>116</v>
      </c>
      <c r="F411" s="34">
        <v>9710700</v>
      </c>
      <c r="G411" s="32" t="s">
        <v>117</v>
      </c>
      <c r="H411" s="35" t="s">
        <v>121</v>
      </c>
      <c r="I411" s="32" t="s">
        <v>122</v>
      </c>
      <c r="J411" s="32" t="s">
        <v>122</v>
      </c>
    </row>
    <row r="412" spans="1:10" x14ac:dyDescent="0.2">
      <c r="A412" s="32">
        <v>100221</v>
      </c>
      <c r="B412" s="33">
        <v>44531</v>
      </c>
      <c r="C412" s="32" t="s">
        <v>114</v>
      </c>
      <c r="D412" s="32" t="s">
        <v>115</v>
      </c>
      <c r="E412" s="32" t="s">
        <v>116</v>
      </c>
      <c r="F412" s="34">
        <v>2350000</v>
      </c>
      <c r="G412" s="32" t="s">
        <v>127</v>
      </c>
      <c r="H412" s="35" t="s">
        <v>121</v>
      </c>
      <c r="I412" s="32" t="s">
        <v>122</v>
      </c>
      <c r="J412" s="32" t="s">
        <v>122</v>
      </c>
    </row>
    <row r="413" spans="1:10" x14ac:dyDescent="0.2">
      <c r="A413" s="32">
        <v>100246</v>
      </c>
      <c r="B413" s="33">
        <v>44531</v>
      </c>
      <c r="C413" s="32" t="s">
        <v>114</v>
      </c>
      <c r="D413" s="32" t="s">
        <v>133</v>
      </c>
      <c r="E413" s="32" t="s">
        <v>116</v>
      </c>
      <c r="F413" s="34">
        <v>1807440</v>
      </c>
      <c r="G413" s="32" t="s">
        <v>117</v>
      </c>
      <c r="H413" s="32" t="s">
        <v>134</v>
      </c>
      <c r="I413" s="32" t="s">
        <v>122</v>
      </c>
      <c r="J413" s="32" t="s">
        <v>122</v>
      </c>
    </row>
    <row r="414" spans="1:10" x14ac:dyDescent="0.2">
      <c r="A414" s="32">
        <v>100298</v>
      </c>
      <c r="B414" s="33">
        <v>44531</v>
      </c>
      <c r="C414" s="32" t="s">
        <v>114</v>
      </c>
      <c r="D414" s="32" t="s">
        <v>124</v>
      </c>
      <c r="E414" s="32" t="s">
        <v>125</v>
      </c>
      <c r="F414" s="34">
        <v>3175400</v>
      </c>
      <c r="G414" s="32" t="s">
        <v>127</v>
      </c>
      <c r="H414" s="35" t="s">
        <v>130</v>
      </c>
      <c r="I414" s="32" t="s">
        <v>122</v>
      </c>
      <c r="J414" s="32" t="s">
        <v>122</v>
      </c>
    </row>
    <row r="415" spans="1:10" x14ac:dyDescent="0.2">
      <c r="A415" s="32">
        <v>101035</v>
      </c>
      <c r="B415" s="33">
        <v>44531</v>
      </c>
      <c r="C415" s="32" t="s">
        <v>114</v>
      </c>
      <c r="D415" s="32" t="s">
        <v>124</v>
      </c>
      <c r="E415" s="32" t="s">
        <v>125</v>
      </c>
      <c r="F415" s="34">
        <v>3741300</v>
      </c>
      <c r="G415" s="32" t="s">
        <v>120</v>
      </c>
      <c r="H415" s="35" t="s">
        <v>121</v>
      </c>
      <c r="I415" s="32" t="s">
        <v>122</v>
      </c>
      <c r="J415" s="32" t="s">
        <v>122</v>
      </c>
    </row>
    <row r="416" spans="1:10" x14ac:dyDescent="0.2">
      <c r="A416" s="32">
        <v>100333</v>
      </c>
      <c r="B416" s="33">
        <v>44532</v>
      </c>
      <c r="C416" s="32" t="s">
        <v>123</v>
      </c>
      <c r="D416" s="32" t="s">
        <v>115</v>
      </c>
      <c r="E416" s="32" t="s">
        <v>116</v>
      </c>
      <c r="F416" s="34">
        <v>2806200</v>
      </c>
      <c r="G416" s="32" t="s">
        <v>117</v>
      </c>
      <c r="H416" s="32" t="s">
        <v>126</v>
      </c>
      <c r="I416" s="32" t="s">
        <v>119</v>
      </c>
      <c r="J416" s="32" t="s">
        <v>119</v>
      </c>
    </row>
    <row r="417" spans="1:10" x14ac:dyDescent="0.2">
      <c r="A417" s="32">
        <v>101036</v>
      </c>
      <c r="B417" s="33">
        <v>44532</v>
      </c>
      <c r="C417" s="32" t="s">
        <v>114</v>
      </c>
      <c r="D417" s="32" t="s">
        <v>135</v>
      </c>
      <c r="E417" s="32" t="s">
        <v>136</v>
      </c>
      <c r="F417" s="34">
        <v>6169400</v>
      </c>
      <c r="G417" s="32" t="s">
        <v>117</v>
      </c>
      <c r="H417" s="35" t="s">
        <v>121</v>
      </c>
      <c r="I417" s="32" t="s">
        <v>122</v>
      </c>
      <c r="J417" s="32" t="s">
        <v>122</v>
      </c>
    </row>
    <row r="418" spans="1:10" x14ac:dyDescent="0.2">
      <c r="A418" s="32">
        <v>101037</v>
      </c>
      <c r="B418" s="33">
        <v>44532</v>
      </c>
      <c r="C418" s="32" t="s">
        <v>114</v>
      </c>
      <c r="D418" s="32" t="s">
        <v>115</v>
      </c>
      <c r="E418" s="32" t="s">
        <v>116</v>
      </c>
      <c r="F418" s="34">
        <v>2325718</v>
      </c>
      <c r="G418" s="32" t="s">
        <v>139</v>
      </c>
      <c r="H418" s="32" t="s">
        <v>143</v>
      </c>
      <c r="I418" s="32" t="s">
        <v>119</v>
      </c>
      <c r="J418" s="32" t="s">
        <v>119</v>
      </c>
    </row>
    <row r="419" spans="1:10" x14ac:dyDescent="0.2">
      <c r="A419" s="32">
        <v>101039</v>
      </c>
      <c r="B419" s="33">
        <v>44533</v>
      </c>
      <c r="C419" s="32" t="s">
        <v>114</v>
      </c>
      <c r="D419" s="32" t="s">
        <v>115</v>
      </c>
      <c r="E419" s="32" t="s">
        <v>116</v>
      </c>
      <c r="F419" s="34">
        <v>245000</v>
      </c>
      <c r="G419" s="32" t="s">
        <v>117</v>
      </c>
      <c r="H419" s="32" t="s">
        <v>140</v>
      </c>
      <c r="I419" s="32" t="s">
        <v>119</v>
      </c>
      <c r="J419" s="32" t="s">
        <v>119</v>
      </c>
    </row>
    <row r="420" spans="1:10" x14ac:dyDescent="0.2">
      <c r="A420" s="32">
        <v>101042</v>
      </c>
      <c r="B420" s="33">
        <v>44533</v>
      </c>
      <c r="C420" s="32" t="s">
        <v>114</v>
      </c>
      <c r="D420" s="32" t="s">
        <v>124</v>
      </c>
      <c r="E420" s="32" t="s">
        <v>125</v>
      </c>
      <c r="F420" s="34">
        <v>4201800</v>
      </c>
      <c r="G420" s="32" t="s">
        <v>117</v>
      </c>
      <c r="H420" s="32" t="s">
        <v>126</v>
      </c>
      <c r="I420" s="32" t="s">
        <v>119</v>
      </c>
      <c r="J420" s="32" t="s">
        <v>119</v>
      </c>
    </row>
    <row r="421" spans="1:10" x14ac:dyDescent="0.2">
      <c r="A421" s="32">
        <v>101043</v>
      </c>
      <c r="B421" s="33">
        <v>44534</v>
      </c>
      <c r="C421" s="32" t="s">
        <v>123</v>
      </c>
      <c r="D421" s="32" t="s">
        <v>124</v>
      </c>
      <c r="E421" s="32" t="s">
        <v>125</v>
      </c>
      <c r="F421" s="34">
        <v>2820265</v>
      </c>
      <c r="G421" s="32" t="s">
        <v>117</v>
      </c>
      <c r="H421" s="32" t="s">
        <v>126</v>
      </c>
      <c r="I421" s="32" t="s">
        <v>119</v>
      </c>
      <c r="J421" s="32" t="s">
        <v>119</v>
      </c>
    </row>
    <row r="422" spans="1:10" x14ac:dyDescent="0.2">
      <c r="A422" s="32">
        <v>101044</v>
      </c>
      <c r="B422" s="33">
        <v>44534</v>
      </c>
      <c r="C422" s="32" t="s">
        <v>114</v>
      </c>
      <c r="D422" s="32" t="s">
        <v>115</v>
      </c>
      <c r="E422" s="32" t="s">
        <v>116</v>
      </c>
      <c r="F422" s="34">
        <v>12220000</v>
      </c>
      <c r="G422" s="32" t="s">
        <v>117</v>
      </c>
      <c r="H422" s="35" t="s">
        <v>130</v>
      </c>
      <c r="I422" s="32" t="s">
        <v>122</v>
      </c>
      <c r="J422" s="32" t="s">
        <v>122</v>
      </c>
    </row>
    <row r="423" spans="1:10" x14ac:dyDescent="0.2">
      <c r="A423" s="32">
        <v>100219</v>
      </c>
      <c r="B423" s="33">
        <v>44535</v>
      </c>
      <c r="C423" s="32" t="s">
        <v>114</v>
      </c>
      <c r="D423" s="32" t="s">
        <v>115</v>
      </c>
      <c r="E423" s="32" t="s">
        <v>116</v>
      </c>
      <c r="F423" s="34">
        <v>1144300</v>
      </c>
      <c r="G423" s="32" t="s">
        <v>117</v>
      </c>
      <c r="H423" s="35" t="s">
        <v>121</v>
      </c>
      <c r="I423" s="32" t="s">
        <v>122</v>
      </c>
      <c r="J423" s="32" t="s">
        <v>122</v>
      </c>
    </row>
    <row r="424" spans="1:10" x14ac:dyDescent="0.2">
      <c r="A424" s="32">
        <v>100220</v>
      </c>
      <c r="B424" s="33">
        <v>44535</v>
      </c>
      <c r="C424" s="32" t="s">
        <v>114</v>
      </c>
      <c r="D424" s="32" t="s">
        <v>115</v>
      </c>
      <c r="E424" s="32" t="s">
        <v>116</v>
      </c>
      <c r="F424" s="34">
        <v>4530000</v>
      </c>
      <c r="G424" s="32" t="s">
        <v>117</v>
      </c>
      <c r="H424" s="35" t="s">
        <v>121</v>
      </c>
      <c r="I424" s="32" t="s">
        <v>122</v>
      </c>
      <c r="J424" s="32" t="s">
        <v>122</v>
      </c>
    </row>
    <row r="425" spans="1:10" x14ac:dyDescent="0.2">
      <c r="A425" s="32">
        <v>100235</v>
      </c>
      <c r="B425" s="33">
        <v>44535</v>
      </c>
      <c r="C425" s="32" t="s">
        <v>114</v>
      </c>
      <c r="D425" s="32" t="s">
        <v>147</v>
      </c>
      <c r="E425" s="32" t="s">
        <v>136</v>
      </c>
      <c r="F425" s="34">
        <v>552300</v>
      </c>
      <c r="G425" s="32" t="s">
        <v>117</v>
      </c>
      <c r="H425" s="35" t="s">
        <v>121</v>
      </c>
      <c r="I425" s="32" t="s">
        <v>119</v>
      </c>
      <c r="J425" s="32" t="s">
        <v>119</v>
      </c>
    </row>
    <row r="426" spans="1:10" x14ac:dyDescent="0.2">
      <c r="A426" s="32">
        <v>100300</v>
      </c>
      <c r="B426" s="33">
        <v>44535</v>
      </c>
      <c r="C426" s="32" t="s">
        <v>114</v>
      </c>
      <c r="D426" s="32" t="s">
        <v>115</v>
      </c>
      <c r="E426" s="32" t="s">
        <v>116</v>
      </c>
      <c r="F426" s="34">
        <v>2000300</v>
      </c>
      <c r="G426" s="32" t="s">
        <v>127</v>
      </c>
      <c r="H426" s="35" t="s">
        <v>130</v>
      </c>
      <c r="I426" s="32" t="s">
        <v>119</v>
      </c>
      <c r="J426" s="32" t="s">
        <v>119</v>
      </c>
    </row>
    <row r="427" spans="1:10" x14ac:dyDescent="0.2">
      <c r="A427" s="32">
        <v>101046</v>
      </c>
      <c r="B427" s="33">
        <v>44535</v>
      </c>
      <c r="C427" s="32" t="s">
        <v>114</v>
      </c>
      <c r="D427" s="32" t="s">
        <v>133</v>
      </c>
      <c r="E427" s="32" t="s">
        <v>116</v>
      </c>
      <c r="F427" s="34">
        <v>3990000</v>
      </c>
      <c r="G427" s="32" t="s">
        <v>117</v>
      </c>
      <c r="H427" s="35" t="s">
        <v>121</v>
      </c>
      <c r="I427" s="32" t="s">
        <v>122</v>
      </c>
      <c r="J427" s="32" t="s">
        <v>122</v>
      </c>
    </row>
    <row r="428" spans="1:10" x14ac:dyDescent="0.2">
      <c r="A428" s="32">
        <v>100366</v>
      </c>
      <c r="B428" s="33">
        <v>44537</v>
      </c>
      <c r="C428" s="32" t="s">
        <v>114</v>
      </c>
      <c r="D428" s="32" t="s">
        <v>133</v>
      </c>
      <c r="E428" s="32" t="s">
        <v>116</v>
      </c>
      <c r="F428" s="34">
        <v>5850000</v>
      </c>
      <c r="G428" s="32" t="s">
        <v>117</v>
      </c>
      <c r="H428" s="35" t="s">
        <v>121</v>
      </c>
      <c r="I428" s="32" t="s">
        <v>122</v>
      </c>
      <c r="J428" s="32" t="s">
        <v>122</v>
      </c>
    </row>
    <row r="429" spans="1:10" x14ac:dyDescent="0.2">
      <c r="A429" s="32">
        <v>101052</v>
      </c>
      <c r="B429" s="33">
        <v>44537</v>
      </c>
      <c r="C429" s="32" t="s">
        <v>114</v>
      </c>
      <c r="D429" s="32" t="s">
        <v>133</v>
      </c>
      <c r="E429" s="32" t="s">
        <v>116</v>
      </c>
      <c r="F429" s="34">
        <v>6250000</v>
      </c>
      <c r="G429" s="32" t="s">
        <v>117</v>
      </c>
      <c r="H429" s="35" t="s">
        <v>121</v>
      </c>
      <c r="I429" s="32" t="s">
        <v>122</v>
      </c>
      <c r="J429" s="32" t="s">
        <v>122</v>
      </c>
    </row>
    <row r="430" spans="1:10" x14ac:dyDescent="0.2">
      <c r="A430" s="32">
        <v>101053</v>
      </c>
      <c r="B430" s="33">
        <v>44537</v>
      </c>
      <c r="C430" s="32" t="s">
        <v>114</v>
      </c>
      <c r="D430" s="32" t="s">
        <v>144</v>
      </c>
      <c r="E430" s="32" t="s">
        <v>136</v>
      </c>
      <c r="F430" s="34">
        <v>1327600</v>
      </c>
      <c r="G430" s="32" t="s">
        <v>117</v>
      </c>
      <c r="H430" s="35" t="s">
        <v>121</v>
      </c>
      <c r="I430" s="32" t="s">
        <v>119</v>
      </c>
      <c r="J430" s="32" t="s">
        <v>119</v>
      </c>
    </row>
    <row r="431" spans="1:10" x14ac:dyDescent="0.2">
      <c r="A431" s="32">
        <v>101054</v>
      </c>
      <c r="B431" s="33">
        <v>44537</v>
      </c>
      <c r="C431" s="32" t="s">
        <v>114</v>
      </c>
      <c r="D431" s="32" t="s">
        <v>115</v>
      </c>
      <c r="E431" s="32" t="s">
        <v>116</v>
      </c>
      <c r="F431" s="34">
        <v>1510000</v>
      </c>
      <c r="G431" s="32" t="s">
        <v>127</v>
      </c>
      <c r="H431" s="32" t="s">
        <v>128</v>
      </c>
      <c r="I431" s="32" t="s">
        <v>119</v>
      </c>
      <c r="J431" s="32" t="s">
        <v>119</v>
      </c>
    </row>
    <row r="432" spans="1:10" x14ac:dyDescent="0.2">
      <c r="A432" s="32">
        <v>100234</v>
      </c>
      <c r="B432" s="33">
        <v>44538</v>
      </c>
      <c r="C432" s="32" t="s">
        <v>114</v>
      </c>
      <c r="D432" s="32" t="s">
        <v>115</v>
      </c>
      <c r="E432" s="32" t="s">
        <v>116</v>
      </c>
      <c r="F432" s="34">
        <v>3871000</v>
      </c>
      <c r="G432" s="32" t="s">
        <v>117</v>
      </c>
      <c r="H432" s="35" t="s">
        <v>121</v>
      </c>
      <c r="I432" s="32" t="s">
        <v>122</v>
      </c>
      <c r="J432" s="32" t="s">
        <v>122</v>
      </c>
    </row>
    <row r="433" spans="1:10" x14ac:dyDescent="0.2">
      <c r="A433" s="32">
        <v>100269</v>
      </c>
      <c r="B433" s="33">
        <v>44539</v>
      </c>
      <c r="C433" s="32" t="s">
        <v>114</v>
      </c>
      <c r="D433" s="32" t="s">
        <v>115</v>
      </c>
      <c r="E433" s="32" t="s">
        <v>116</v>
      </c>
      <c r="F433" s="34">
        <v>513300</v>
      </c>
      <c r="G433" s="32" t="s">
        <v>117</v>
      </c>
      <c r="H433" s="35" t="s">
        <v>121</v>
      </c>
      <c r="I433" s="32" t="s">
        <v>119</v>
      </c>
      <c r="J433" s="32" t="s">
        <v>119</v>
      </c>
    </row>
    <row r="434" spans="1:10" x14ac:dyDescent="0.2">
      <c r="A434" s="32">
        <v>100317</v>
      </c>
      <c r="B434" s="33">
        <v>44539</v>
      </c>
      <c r="C434" s="32" t="s">
        <v>123</v>
      </c>
      <c r="D434" s="32" t="s">
        <v>115</v>
      </c>
      <c r="E434" s="32" t="s">
        <v>116</v>
      </c>
      <c r="F434" s="34">
        <v>2943800</v>
      </c>
      <c r="G434" s="32" t="s">
        <v>117</v>
      </c>
      <c r="H434" s="32" t="s">
        <v>126</v>
      </c>
      <c r="I434" s="32" t="s">
        <v>119</v>
      </c>
      <c r="J434" s="32" t="s">
        <v>119</v>
      </c>
    </row>
    <row r="435" spans="1:10" x14ac:dyDescent="0.2">
      <c r="A435" s="32">
        <v>100318</v>
      </c>
      <c r="B435" s="33">
        <v>44539</v>
      </c>
      <c r="C435" s="32" t="s">
        <v>114</v>
      </c>
      <c r="D435" s="32" t="s">
        <v>124</v>
      </c>
      <c r="E435" s="32" t="s">
        <v>125</v>
      </c>
      <c r="F435" s="34">
        <v>3952500</v>
      </c>
      <c r="G435" s="32" t="s">
        <v>127</v>
      </c>
      <c r="H435" s="32" t="s">
        <v>143</v>
      </c>
      <c r="I435" s="32" t="s">
        <v>122</v>
      </c>
      <c r="J435" s="32" t="s">
        <v>122</v>
      </c>
    </row>
    <row r="436" spans="1:10" x14ac:dyDescent="0.2">
      <c r="A436" s="32">
        <v>100319</v>
      </c>
      <c r="B436" s="33">
        <v>44539</v>
      </c>
      <c r="C436" s="32" t="s">
        <v>114</v>
      </c>
      <c r="D436" s="32" t="s">
        <v>115</v>
      </c>
      <c r="E436" s="32" t="s">
        <v>116</v>
      </c>
      <c r="F436" s="34">
        <v>8923000</v>
      </c>
      <c r="G436" s="32" t="s">
        <v>117</v>
      </c>
      <c r="H436" s="35" t="s">
        <v>121</v>
      </c>
      <c r="I436" s="32" t="s">
        <v>122</v>
      </c>
      <c r="J436" s="32" t="s">
        <v>122</v>
      </c>
    </row>
    <row r="437" spans="1:10" x14ac:dyDescent="0.2">
      <c r="A437" s="32">
        <v>101058</v>
      </c>
      <c r="B437" s="33">
        <v>44539</v>
      </c>
      <c r="C437" s="32" t="s">
        <v>114</v>
      </c>
      <c r="D437" s="32" t="s">
        <v>124</v>
      </c>
      <c r="E437" s="32" t="s">
        <v>125</v>
      </c>
      <c r="F437" s="34">
        <v>2900000</v>
      </c>
      <c r="G437" s="32" t="s">
        <v>120</v>
      </c>
      <c r="H437" s="35" t="s">
        <v>121</v>
      </c>
      <c r="I437" s="32" t="s">
        <v>122</v>
      </c>
      <c r="J437" s="32" t="s">
        <v>122</v>
      </c>
    </row>
    <row r="438" spans="1:10" x14ac:dyDescent="0.2">
      <c r="A438" s="32">
        <v>101061</v>
      </c>
      <c r="B438" s="33">
        <v>44539</v>
      </c>
      <c r="C438" s="32" t="s">
        <v>114</v>
      </c>
      <c r="D438" s="32" t="s">
        <v>115</v>
      </c>
      <c r="E438" s="32" t="s">
        <v>116</v>
      </c>
      <c r="F438" s="34">
        <v>6450000</v>
      </c>
      <c r="G438" s="32" t="s">
        <v>117</v>
      </c>
      <c r="H438" s="35" t="s">
        <v>130</v>
      </c>
      <c r="I438" s="32" t="s">
        <v>122</v>
      </c>
      <c r="J438" s="32" t="s">
        <v>122</v>
      </c>
    </row>
    <row r="439" spans="1:10" x14ac:dyDescent="0.2">
      <c r="A439" s="32">
        <v>100365</v>
      </c>
      <c r="B439" s="33">
        <v>44540</v>
      </c>
      <c r="C439" s="32" t="s">
        <v>114</v>
      </c>
      <c r="D439" s="32" t="s">
        <v>115</v>
      </c>
      <c r="E439" s="32" t="s">
        <v>116</v>
      </c>
      <c r="F439" s="34">
        <v>4479400</v>
      </c>
      <c r="G439" s="32" t="s">
        <v>117</v>
      </c>
      <c r="H439" s="35" t="s">
        <v>121</v>
      </c>
      <c r="I439" s="32" t="s">
        <v>119</v>
      </c>
      <c r="J439" s="32" t="s">
        <v>119</v>
      </c>
    </row>
    <row r="440" spans="1:10" x14ac:dyDescent="0.2">
      <c r="A440" s="32">
        <v>100374</v>
      </c>
      <c r="B440" s="33">
        <v>44541</v>
      </c>
      <c r="C440" s="32" t="s">
        <v>114</v>
      </c>
      <c r="D440" s="32" t="s">
        <v>124</v>
      </c>
      <c r="E440" s="32" t="s">
        <v>125</v>
      </c>
      <c r="F440" s="34">
        <v>2030600</v>
      </c>
      <c r="G440" s="32" t="s">
        <v>117</v>
      </c>
      <c r="H440" s="32" t="s">
        <v>126</v>
      </c>
      <c r="I440" s="32" t="s">
        <v>119</v>
      </c>
      <c r="J440" s="32" t="s">
        <v>119</v>
      </c>
    </row>
    <row r="441" spans="1:10" x14ac:dyDescent="0.2">
      <c r="A441" s="32">
        <v>101066</v>
      </c>
      <c r="B441" s="33">
        <v>44541</v>
      </c>
      <c r="C441" s="32" t="s">
        <v>123</v>
      </c>
      <c r="D441" s="32" t="s">
        <v>115</v>
      </c>
      <c r="E441" s="32" t="s">
        <v>116</v>
      </c>
      <c r="F441" s="34">
        <v>2013357</v>
      </c>
      <c r="G441" s="32" t="s">
        <v>117</v>
      </c>
      <c r="H441" s="32" t="s">
        <v>126</v>
      </c>
      <c r="I441" s="32" t="s">
        <v>119</v>
      </c>
      <c r="J441" s="32" t="s">
        <v>119</v>
      </c>
    </row>
    <row r="442" spans="1:10" x14ac:dyDescent="0.2">
      <c r="A442" s="32">
        <v>101067</v>
      </c>
      <c r="B442" s="33">
        <v>44541</v>
      </c>
      <c r="C442" s="32" t="s">
        <v>123</v>
      </c>
      <c r="D442" s="32" t="s">
        <v>115</v>
      </c>
      <c r="E442" s="32" t="s">
        <v>116</v>
      </c>
      <c r="F442" s="34">
        <v>4017155</v>
      </c>
      <c r="G442" s="32" t="s">
        <v>117</v>
      </c>
      <c r="H442" s="32" t="s">
        <v>126</v>
      </c>
      <c r="I442" s="32" t="s">
        <v>119</v>
      </c>
      <c r="J442" s="32" t="s">
        <v>119</v>
      </c>
    </row>
    <row r="443" spans="1:10" x14ac:dyDescent="0.2">
      <c r="A443" s="32">
        <v>101068</v>
      </c>
      <c r="B443" s="33">
        <v>44541</v>
      </c>
      <c r="C443" s="32" t="s">
        <v>114</v>
      </c>
      <c r="D443" s="32" t="s">
        <v>115</v>
      </c>
      <c r="E443" s="32" t="s">
        <v>116</v>
      </c>
      <c r="F443" s="34">
        <v>11650000</v>
      </c>
      <c r="G443" s="32" t="s">
        <v>117</v>
      </c>
      <c r="H443" s="35" t="s">
        <v>130</v>
      </c>
      <c r="I443" s="32" t="s">
        <v>122</v>
      </c>
      <c r="J443" s="32" t="s">
        <v>122</v>
      </c>
    </row>
    <row r="444" spans="1:10" x14ac:dyDescent="0.2">
      <c r="A444" s="32">
        <v>100244</v>
      </c>
      <c r="B444" s="33">
        <v>44542</v>
      </c>
      <c r="C444" s="32" t="s">
        <v>114</v>
      </c>
      <c r="D444" s="32" t="s">
        <v>115</v>
      </c>
      <c r="E444" s="32" t="s">
        <v>116</v>
      </c>
      <c r="F444" s="34">
        <v>9250000</v>
      </c>
      <c r="G444" s="32" t="s">
        <v>117</v>
      </c>
      <c r="H444" s="35" t="s">
        <v>121</v>
      </c>
      <c r="I444" s="32" t="s">
        <v>122</v>
      </c>
      <c r="J444" s="32" t="s">
        <v>122</v>
      </c>
    </row>
    <row r="445" spans="1:10" x14ac:dyDescent="0.2">
      <c r="A445" s="32">
        <v>101069</v>
      </c>
      <c r="B445" s="33">
        <v>44542</v>
      </c>
      <c r="C445" s="32" t="s">
        <v>123</v>
      </c>
      <c r="D445" s="32" t="s">
        <v>135</v>
      </c>
      <c r="E445" s="32" t="s">
        <v>136</v>
      </c>
      <c r="F445" s="34">
        <v>2198800</v>
      </c>
      <c r="G445" s="32" t="s">
        <v>117</v>
      </c>
      <c r="H445" s="32" t="s">
        <v>126</v>
      </c>
      <c r="I445" s="32" t="s">
        <v>119</v>
      </c>
      <c r="J445" s="32" t="s">
        <v>119</v>
      </c>
    </row>
    <row r="446" spans="1:10" x14ac:dyDescent="0.2">
      <c r="A446" s="32">
        <v>101070</v>
      </c>
      <c r="B446" s="33">
        <v>44542</v>
      </c>
      <c r="C446" s="32" t="s">
        <v>123</v>
      </c>
      <c r="D446" s="32" t="s">
        <v>115</v>
      </c>
      <c r="E446" s="32" t="s">
        <v>116</v>
      </c>
      <c r="F446" s="34">
        <v>3553009</v>
      </c>
      <c r="G446" s="32" t="s">
        <v>117</v>
      </c>
      <c r="H446" s="32" t="s">
        <v>126</v>
      </c>
      <c r="I446" s="32" t="s">
        <v>119</v>
      </c>
      <c r="J446" s="32" t="s">
        <v>119</v>
      </c>
    </row>
    <row r="447" spans="1:10" x14ac:dyDescent="0.2">
      <c r="A447" s="32">
        <v>101071</v>
      </c>
      <c r="B447" s="33">
        <v>44542</v>
      </c>
      <c r="C447" s="32" t="s">
        <v>114</v>
      </c>
      <c r="D447" s="32" t="s">
        <v>124</v>
      </c>
      <c r="E447" s="32" t="s">
        <v>125</v>
      </c>
      <c r="F447" s="34">
        <v>1063100</v>
      </c>
      <c r="G447" s="32" t="s">
        <v>127</v>
      </c>
      <c r="H447" s="35" t="s">
        <v>121</v>
      </c>
      <c r="I447" s="32" t="s">
        <v>122</v>
      </c>
      <c r="J447" s="32" t="s">
        <v>122</v>
      </c>
    </row>
    <row r="448" spans="1:10" x14ac:dyDescent="0.2">
      <c r="A448" s="32">
        <v>101073</v>
      </c>
      <c r="B448" s="33">
        <v>44543</v>
      </c>
      <c r="C448" s="32" t="s">
        <v>114</v>
      </c>
      <c r="D448" s="32" t="s">
        <v>115</v>
      </c>
      <c r="E448" s="32" t="s">
        <v>116</v>
      </c>
      <c r="F448" s="34">
        <v>2854500</v>
      </c>
      <c r="G448" s="32" t="s">
        <v>127</v>
      </c>
      <c r="H448" s="35" t="s">
        <v>121</v>
      </c>
      <c r="I448" s="32" t="s">
        <v>122</v>
      </c>
      <c r="J448" s="32" t="s">
        <v>122</v>
      </c>
    </row>
    <row r="449" spans="1:10" x14ac:dyDescent="0.2">
      <c r="A449" s="32">
        <v>101074</v>
      </c>
      <c r="B449" s="33">
        <v>44543</v>
      </c>
      <c r="C449" s="32" t="s">
        <v>114</v>
      </c>
      <c r="D449" s="32" t="s">
        <v>133</v>
      </c>
      <c r="E449" s="32" t="s">
        <v>116</v>
      </c>
      <c r="F449" s="34">
        <v>3356200</v>
      </c>
      <c r="G449" s="32" t="s">
        <v>127</v>
      </c>
      <c r="H449" s="32" t="s">
        <v>110</v>
      </c>
      <c r="I449" s="32" t="s">
        <v>122</v>
      </c>
      <c r="J449" s="32" t="s">
        <v>122</v>
      </c>
    </row>
    <row r="450" spans="1:10" x14ac:dyDescent="0.2">
      <c r="A450" s="32">
        <v>100364</v>
      </c>
      <c r="B450" s="33">
        <v>44544</v>
      </c>
      <c r="C450" s="32" t="s">
        <v>123</v>
      </c>
      <c r="D450" s="32" t="s">
        <v>115</v>
      </c>
      <c r="E450" s="32" t="s">
        <v>116</v>
      </c>
      <c r="F450" s="34">
        <v>1882600</v>
      </c>
      <c r="G450" s="32" t="s">
        <v>117</v>
      </c>
      <c r="H450" s="32" t="s">
        <v>126</v>
      </c>
      <c r="I450" s="32" t="s">
        <v>119</v>
      </c>
      <c r="J450" s="32" t="s">
        <v>119</v>
      </c>
    </row>
    <row r="451" spans="1:10" x14ac:dyDescent="0.2">
      <c r="A451" s="32">
        <v>101075</v>
      </c>
      <c r="B451" s="33">
        <v>44544</v>
      </c>
      <c r="C451" s="32" t="s">
        <v>123</v>
      </c>
      <c r="D451" s="32" t="s">
        <v>115</v>
      </c>
      <c r="E451" s="32" t="s">
        <v>116</v>
      </c>
      <c r="F451" s="34">
        <v>2393232</v>
      </c>
      <c r="G451" s="32" t="s">
        <v>117</v>
      </c>
      <c r="H451" s="32" t="s">
        <v>126</v>
      </c>
      <c r="I451" s="32" t="s">
        <v>119</v>
      </c>
      <c r="J451" s="32" t="s">
        <v>119</v>
      </c>
    </row>
    <row r="452" spans="1:10" x14ac:dyDescent="0.2">
      <c r="A452" s="32">
        <v>101076</v>
      </c>
      <c r="B452" s="33">
        <v>44544</v>
      </c>
      <c r="C452" s="32" t="s">
        <v>114</v>
      </c>
      <c r="D452" s="32" t="s">
        <v>115</v>
      </c>
      <c r="E452" s="32" t="s">
        <v>116</v>
      </c>
      <c r="F452" s="34">
        <v>14678200</v>
      </c>
      <c r="G452" s="32" t="s">
        <v>117</v>
      </c>
      <c r="H452" s="35" t="s">
        <v>130</v>
      </c>
      <c r="I452" s="32" t="s">
        <v>122</v>
      </c>
      <c r="J452" s="32" t="s">
        <v>122</v>
      </c>
    </row>
    <row r="453" spans="1:10" x14ac:dyDescent="0.2">
      <c r="A453" s="32">
        <v>100218</v>
      </c>
      <c r="B453" s="33">
        <v>44547</v>
      </c>
      <c r="C453" s="32" t="s">
        <v>123</v>
      </c>
      <c r="D453" s="32" t="s">
        <v>115</v>
      </c>
      <c r="E453" s="32" t="s">
        <v>116</v>
      </c>
      <c r="F453" s="34">
        <v>5017360</v>
      </c>
      <c r="G453" s="32" t="s">
        <v>117</v>
      </c>
      <c r="H453" s="32" t="s">
        <v>126</v>
      </c>
      <c r="I453" s="32" t="s">
        <v>119</v>
      </c>
      <c r="J453" s="32" t="s">
        <v>119</v>
      </c>
    </row>
    <row r="454" spans="1:10" x14ac:dyDescent="0.2">
      <c r="A454" s="32">
        <v>101083</v>
      </c>
      <c r="B454" s="33">
        <v>44548</v>
      </c>
      <c r="C454" s="32" t="s">
        <v>114</v>
      </c>
      <c r="D454" s="32" t="s">
        <v>115</v>
      </c>
      <c r="E454" s="32" t="s">
        <v>116</v>
      </c>
      <c r="F454" s="34">
        <v>2625000</v>
      </c>
      <c r="G454" s="32" t="s">
        <v>117</v>
      </c>
      <c r="H454" s="35" t="s">
        <v>121</v>
      </c>
      <c r="I454" s="32" t="s">
        <v>122</v>
      </c>
      <c r="J454" s="32" t="s">
        <v>122</v>
      </c>
    </row>
    <row r="455" spans="1:10" x14ac:dyDescent="0.2">
      <c r="A455" s="32">
        <v>101088</v>
      </c>
      <c r="B455" s="33">
        <v>44549</v>
      </c>
      <c r="C455" s="32" t="s">
        <v>114</v>
      </c>
      <c r="D455" s="32" t="s">
        <v>115</v>
      </c>
      <c r="E455" s="32" t="s">
        <v>116</v>
      </c>
      <c r="F455" s="34">
        <v>285700</v>
      </c>
      <c r="G455" s="32" t="s">
        <v>117</v>
      </c>
      <c r="H455" s="35" t="s">
        <v>130</v>
      </c>
      <c r="I455" s="32" t="s">
        <v>119</v>
      </c>
      <c r="J455" s="32" t="s">
        <v>119</v>
      </c>
    </row>
    <row r="456" spans="1:10" x14ac:dyDescent="0.2">
      <c r="A456" s="32">
        <v>101089</v>
      </c>
      <c r="B456" s="33">
        <v>44549</v>
      </c>
      <c r="C456" s="32" t="s">
        <v>114</v>
      </c>
      <c r="D456" s="32" t="s">
        <v>115</v>
      </c>
      <c r="E456" s="32" t="s">
        <v>116</v>
      </c>
      <c r="F456" s="34">
        <v>275000</v>
      </c>
      <c r="G456" s="32" t="s">
        <v>120</v>
      </c>
      <c r="H456" s="32" t="s">
        <v>118</v>
      </c>
      <c r="I456" s="32" t="s">
        <v>122</v>
      </c>
      <c r="J456" s="32" t="s">
        <v>119</v>
      </c>
    </row>
    <row r="457" spans="1:10" x14ac:dyDescent="0.2">
      <c r="A457" s="32">
        <v>101090</v>
      </c>
      <c r="B457" s="33">
        <v>44549</v>
      </c>
      <c r="C457" s="32" t="s">
        <v>114</v>
      </c>
      <c r="D457" s="32" t="s">
        <v>115</v>
      </c>
      <c r="E457" s="32" t="s">
        <v>116</v>
      </c>
      <c r="F457" s="34">
        <v>10396250</v>
      </c>
      <c r="G457" s="32" t="s">
        <v>117</v>
      </c>
      <c r="H457" s="35" t="s">
        <v>130</v>
      </c>
      <c r="I457" s="32" t="s">
        <v>122</v>
      </c>
      <c r="J457" s="32" t="s">
        <v>122</v>
      </c>
    </row>
    <row r="458" spans="1:10" x14ac:dyDescent="0.2">
      <c r="A458" s="32">
        <v>101091</v>
      </c>
      <c r="B458" s="33">
        <v>44549</v>
      </c>
      <c r="C458" s="32" t="s">
        <v>114</v>
      </c>
      <c r="D458" s="32" t="s">
        <v>115</v>
      </c>
      <c r="E458" s="32" t="s">
        <v>116</v>
      </c>
      <c r="F458" s="34">
        <v>27208210</v>
      </c>
      <c r="G458" s="32" t="s">
        <v>120</v>
      </c>
      <c r="H458" s="35" t="s">
        <v>121</v>
      </c>
      <c r="I458" s="32" t="s">
        <v>122</v>
      </c>
      <c r="J458" s="32" t="s">
        <v>122</v>
      </c>
    </row>
    <row r="459" spans="1:10" x14ac:dyDescent="0.2">
      <c r="A459" s="32">
        <v>101092</v>
      </c>
      <c r="B459" s="33">
        <v>44549</v>
      </c>
      <c r="C459" s="32" t="s">
        <v>114</v>
      </c>
      <c r="D459" s="32" t="s">
        <v>124</v>
      </c>
      <c r="E459" s="32" t="s">
        <v>125</v>
      </c>
      <c r="F459" s="34">
        <v>1740000</v>
      </c>
      <c r="G459" s="32" t="s">
        <v>127</v>
      </c>
      <c r="H459" s="35" t="s">
        <v>130</v>
      </c>
      <c r="I459" s="32" t="s">
        <v>119</v>
      </c>
      <c r="J459" s="32" t="s">
        <v>119</v>
      </c>
    </row>
    <row r="460" spans="1:10" x14ac:dyDescent="0.2">
      <c r="A460" s="32">
        <v>101093</v>
      </c>
      <c r="B460" s="33">
        <v>44549</v>
      </c>
      <c r="C460" s="32" t="s">
        <v>123</v>
      </c>
      <c r="D460" s="32" t="s">
        <v>124</v>
      </c>
      <c r="E460" s="32" t="s">
        <v>125</v>
      </c>
      <c r="F460" s="34">
        <v>2464755</v>
      </c>
      <c r="G460" s="32" t="s">
        <v>139</v>
      </c>
      <c r="H460" s="32" t="s">
        <v>126</v>
      </c>
      <c r="I460" s="32" t="s">
        <v>119</v>
      </c>
      <c r="J460" s="32" t="s">
        <v>119</v>
      </c>
    </row>
    <row r="461" spans="1:10" x14ac:dyDescent="0.2">
      <c r="A461" s="32">
        <v>100347</v>
      </c>
      <c r="B461" s="33">
        <v>44550</v>
      </c>
      <c r="C461" s="32" t="s">
        <v>114</v>
      </c>
      <c r="D461" s="32" t="s">
        <v>115</v>
      </c>
      <c r="E461" s="32" t="s">
        <v>116</v>
      </c>
      <c r="F461" s="34">
        <v>535000</v>
      </c>
      <c r="G461" s="32" t="s">
        <v>117</v>
      </c>
      <c r="H461" s="35" t="s">
        <v>130</v>
      </c>
      <c r="I461" s="32" t="s">
        <v>119</v>
      </c>
      <c r="J461" s="32" t="s">
        <v>119</v>
      </c>
    </row>
    <row r="462" spans="1:10" x14ac:dyDescent="0.2">
      <c r="A462" s="32">
        <v>101094</v>
      </c>
      <c r="B462" s="33">
        <v>44550</v>
      </c>
      <c r="C462" s="32" t="s">
        <v>114</v>
      </c>
      <c r="D462" s="32" t="s">
        <v>133</v>
      </c>
      <c r="E462" s="32" t="s">
        <v>116</v>
      </c>
      <c r="F462" s="34">
        <v>2837500</v>
      </c>
      <c r="G462" s="32" t="s">
        <v>117</v>
      </c>
      <c r="H462" s="32" t="s">
        <v>143</v>
      </c>
      <c r="I462" s="32" t="s">
        <v>122</v>
      </c>
      <c r="J462" s="32" t="s">
        <v>122</v>
      </c>
    </row>
    <row r="463" spans="1:10" x14ac:dyDescent="0.2">
      <c r="A463" s="32">
        <v>100204</v>
      </c>
      <c r="B463" s="33">
        <v>44551</v>
      </c>
      <c r="C463" s="32" t="s">
        <v>114</v>
      </c>
      <c r="D463" s="32" t="s">
        <v>124</v>
      </c>
      <c r="E463" s="32" t="s">
        <v>125</v>
      </c>
      <c r="F463" s="34">
        <v>1400000</v>
      </c>
      <c r="G463" s="32" t="s">
        <v>127</v>
      </c>
      <c r="H463" s="32" t="s">
        <v>134</v>
      </c>
      <c r="I463" s="32" t="s">
        <v>119</v>
      </c>
      <c r="J463" s="32" t="s">
        <v>119</v>
      </c>
    </row>
    <row r="464" spans="1:10" x14ac:dyDescent="0.2">
      <c r="A464" s="32">
        <v>100344</v>
      </c>
      <c r="B464" s="33">
        <v>44551</v>
      </c>
      <c r="C464" s="32" t="s">
        <v>114</v>
      </c>
      <c r="D464" s="32" t="s">
        <v>124</v>
      </c>
      <c r="E464" s="32" t="s">
        <v>125</v>
      </c>
      <c r="F464" s="34">
        <v>1711268</v>
      </c>
      <c r="G464" s="32" t="s">
        <v>117</v>
      </c>
      <c r="H464" s="32" t="s">
        <v>143</v>
      </c>
      <c r="I464" s="32" t="s">
        <v>119</v>
      </c>
      <c r="J464" s="32" t="s">
        <v>119</v>
      </c>
    </row>
    <row r="465" spans="1:10" x14ac:dyDescent="0.2">
      <c r="A465" s="32">
        <v>100346</v>
      </c>
      <c r="B465" s="33">
        <v>44551</v>
      </c>
      <c r="C465" s="32" t="s">
        <v>114</v>
      </c>
      <c r="D465" s="32" t="s">
        <v>115</v>
      </c>
      <c r="E465" s="32" t="s">
        <v>116</v>
      </c>
      <c r="F465" s="34">
        <v>1780000</v>
      </c>
      <c r="G465" s="32" t="s">
        <v>127</v>
      </c>
      <c r="H465" s="32" t="s">
        <v>128</v>
      </c>
      <c r="I465" s="32" t="s">
        <v>122</v>
      </c>
      <c r="J465" s="32" t="s">
        <v>122</v>
      </c>
    </row>
    <row r="466" spans="1:10" x14ac:dyDescent="0.2">
      <c r="A466" s="32">
        <v>100391</v>
      </c>
      <c r="B466" s="33">
        <v>44551</v>
      </c>
      <c r="C466" s="32" t="s">
        <v>114</v>
      </c>
      <c r="D466" s="32" t="s">
        <v>115</v>
      </c>
      <c r="E466" s="32" t="s">
        <v>116</v>
      </c>
      <c r="F466" s="34">
        <v>10746600</v>
      </c>
      <c r="G466" s="32" t="s">
        <v>117</v>
      </c>
      <c r="H466" s="35" t="s">
        <v>121</v>
      </c>
      <c r="I466" s="32" t="s">
        <v>122</v>
      </c>
      <c r="J466" s="32" t="s">
        <v>122</v>
      </c>
    </row>
    <row r="467" spans="1:10" x14ac:dyDescent="0.2">
      <c r="A467" s="32">
        <v>101096</v>
      </c>
      <c r="B467" s="33">
        <v>44551</v>
      </c>
      <c r="C467" s="32" t="s">
        <v>114</v>
      </c>
      <c r="D467" s="32" t="s">
        <v>115</v>
      </c>
      <c r="E467" s="32" t="s">
        <v>116</v>
      </c>
      <c r="F467" s="34">
        <v>645000</v>
      </c>
      <c r="G467" s="32" t="s">
        <v>120</v>
      </c>
      <c r="H467" s="32" t="s">
        <v>118</v>
      </c>
      <c r="I467" s="32" t="s">
        <v>119</v>
      </c>
      <c r="J467" s="32" t="s">
        <v>119</v>
      </c>
    </row>
    <row r="468" spans="1:10" x14ac:dyDescent="0.2">
      <c r="A468" s="32">
        <v>100203</v>
      </c>
      <c r="B468" s="33">
        <v>44552</v>
      </c>
      <c r="C468" s="32" t="s">
        <v>123</v>
      </c>
      <c r="D468" s="32" t="s">
        <v>115</v>
      </c>
      <c r="E468" s="32" t="s">
        <v>116</v>
      </c>
      <c r="F468" s="34">
        <v>3724339</v>
      </c>
      <c r="G468" s="32" t="s">
        <v>117</v>
      </c>
      <c r="H468" s="32" t="s">
        <v>126</v>
      </c>
      <c r="I468" s="32" t="s">
        <v>119</v>
      </c>
      <c r="J468" s="32" t="s">
        <v>119</v>
      </c>
    </row>
    <row r="469" spans="1:10" x14ac:dyDescent="0.2">
      <c r="A469" s="32">
        <v>100231</v>
      </c>
      <c r="B469" s="33">
        <v>44552</v>
      </c>
      <c r="C469" s="32" t="s">
        <v>114</v>
      </c>
      <c r="D469" s="32" t="s">
        <v>115</v>
      </c>
      <c r="E469" s="32" t="s">
        <v>116</v>
      </c>
      <c r="F469" s="34">
        <v>12493000</v>
      </c>
      <c r="G469" s="32" t="s">
        <v>117</v>
      </c>
      <c r="H469" s="35" t="s">
        <v>121</v>
      </c>
      <c r="I469" s="32" t="s">
        <v>122</v>
      </c>
      <c r="J469" s="32" t="s">
        <v>122</v>
      </c>
    </row>
    <row r="470" spans="1:10" x14ac:dyDescent="0.2">
      <c r="A470" s="32">
        <v>101098</v>
      </c>
      <c r="B470" s="33">
        <v>44552</v>
      </c>
      <c r="C470" s="32" t="s">
        <v>114</v>
      </c>
      <c r="D470" s="32" t="s">
        <v>124</v>
      </c>
      <c r="E470" s="32" t="s">
        <v>125</v>
      </c>
      <c r="F470" s="34">
        <v>539040</v>
      </c>
      <c r="G470" s="32" t="s">
        <v>117</v>
      </c>
      <c r="H470" s="32" t="s">
        <v>118</v>
      </c>
      <c r="I470" s="32" t="s">
        <v>119</v>
      </c>
      <c r="J470" s="32" t="s">
        <v>119</v>
      </c>
    </row>
    <row r="471" spans="1:10" x14ac:dyDescent="0.2">
      <c r="A471" s="32">
        <v>101100</v>
      </c>
      <c r="B471" s="33">
        <v>44552</v>
      </c>
      <c r="C471" s="32" t="s">
        <v>114</v>
      </c>
      <c r="D471" s="32" t="s">
        <v>115</v>
      </c>
      <c r="E471" s="32" t="s">
        <v>116</v>
      </c>
      <c r="F471" s="34">
        <v>2159000</v>
      </c>
      <c r="G471" s="32" t="s">
        <v>117</v>
      </c>
      <c r="H471" s="32" t="s">
        <v>118</v>
      </c>
      <c r="I471" s="32" t="s">
        <v>119</v>
      </c>
      <c r="J471" s="32" t="s">
        <v>119</v>
      </c>
    </row>
    <row r="472" spans="1:10" x14ac:dyDescent="0.2">
      <c r="A472" s="32">
        <v>100202</v>
      </c>
      <c r="B472" s="33">
        <v>44553</v>
      </c>
      <c r="C472" s="32" t="s">
        <v>114</v>
      </c>
      <c r="D472" s="32" t="s">
        <v>133</v>
      </c>
      <c r="E472" s="32" t="s">
        <v>116</v>
      </c>
      <c r="F472" s="34">
        <v>3750000</v>
      </c>
      <c r="G472" s="32" t="s">
        <v>117</v>
      </c>
      <c r="H472" s="35" t="s">
        <v>121</v>
      </c>
      <c r="I472" s="32" t="s">
        <v>122</v>
      </c>
      <c r="J472" s="32" t="s">
        <v>122</v>
      </c>
    </row>
    <row r="473" spans="1:10" x14ac:dyDescent="0.2">
      <c r="A473" s="32">
        <v>100217</v>
      </c>
      <c r="B473" s="33">
        <v>44553</v>
      </c>
      <c r="C473" s="32" t="s">
        <v>123</v>
      </c>
      <c r="D473" s="32" t="s">
        <v>115</v>
      </c>
      <c r="E473" s="32" t="s">
        <v>116</v>
      </c>
      <c r="F473" s="34">
        <v>100000</v>
      </c>
      <c r="G473" s="32" t="s">
        <v>139</v>
      </c>
      <c r="H473" s="32" t="s">
        <v>126</v>
      </c>
      <c r="I473" s="32" t="s">
        <v>119</v>
      </c>
      <c r="J473" s="32" t="s">
        <v>119</v>
      </c>
    </row>
    <row r="474" spans="1:10" x14ac:dyDescent="0.2">
      <c r="A474" s="32">
        <v>101102</v>
      </c>
      <c r="B474" s="33">
        <v>44553</v>
      </c>
      <c r="C474" s="32" t="s">
        <v>123</v>
      </c>
      <c r="D474" s="32" t="s">
        <v>115</v>
      </c>
      <c r="E474" s="32" t="s">
        <v>116</v>
      </c>
      <c r="F474" s="34">
        <v>1121600</v>
      </c>
      <c r="G474" s="32" t="s">
        <v>139</v>
      </c>
      <c r="H474" s="32" t="s">
        <v>126</v>
      </c>
      <c r="I474" s="32" t="s">
        <v>119</v>
      </c>
      <c r="J474" s="32" t="s">
        <v>119</v>
      </c>
    </row>
    <row r="475" spans="1:10" x14ac:dyDescent="0.2">
      <c r="A475" s="32">
        <v>100305</v>
      </c>
      <c r="B475" s="33">
        <v>44554</v>
      </c>
      <c r="C475" s="32" t="s">
        <v>114</v>
      </c>
      <c r="D475" s="32" t="s">
        <v>115</v>
      </c>
      <c r="E475" s="32" t="s">
        <v>116</v>
      </c>
      <c r="F475" s="34">
        <v>9000000</v>
      </c>
      <c r="G475" s="32" t="s">
        <v>120</v>
      </c>
      <c r="H475" s="35" t="s">
        <v>121</v>
      </c>
      <c r="I475" s="32" t="s">
        <v>122</v>
      </c>
      <c r="J475" s="32" t="s">
        <v>122</v>
      </c>
    </row>
    <row r="476" spans="1:10" x14ac:dyDescent="0.2">
      <c r="A476" s="32">
        <v>101104</v>
      </c>
      <c r="B476" s="33">
        <v>44554</v>
      </c>
      <c r="C476" s="32" t="s">
        <v>114</v>
      </c>
      <c r="D476" s="32" t="s">
        <v>115</v>
      </c>
      <c r="E476" s="32" t="s">
        <v>116</v>
      </c>
      <c r="F476" s="34">
        <v>292200</v>
      </c>
      <c r="G476" s="32" t="s">
        <v>117</v>
      </c>
      <c r="H476" s="35" t="s">
        <v>121</v>
      </c>
      <c r="I476" s="32" t="s">
        <v>122</v>
      </c>
      <c r="J476" s="32" t="s">
        <v>122</v>
      </c>
    </row>
    <row r="477" spans="1:10" x14ac:dyDescent="0.2">
      <c r="A477" s="32">
        <v>101105</v>
      </c>
      <c r="B477" s="33">
        <v>44554</v>
      </c>
      <c r="C477" s="32" t="s">
        <v>114</v>
      </c>
      <c r="D477" s="32" t="s">
        <v>144</v>
      </c>
      <c r="E477" s="32" t="s">
        <v>136</v>
      </c>
      <c r="F477" s="34">
        <v>345000</v>
      </c>
      <c r="G477" s="32" t="s">
        <v>139</v>
      </c>
      <c r="H477" s="32" t="s">
        <v>118</v>
      </c>
      <c r="I477" s="32" t="s">
        <v>119</v>
      </c>
      <c r="J477" s="32" t="s">
        <v>119</v>
      </c>
    </row>
    <row r="478" spans="1:10" x14ac:dyDescent="0.2">
      <c r="A478" s="32">
        <v>100201</v>
      </c>
      <c r="B478" s="33">
        <v>44555</v>
      </c>
      <c r="C478" s="32" t="s">
        <v>114</v>
      </c>
      <c r="D478" s="32" t="s">
        <v>115</v>
      </c>
      <c r="E478" s="32" t="s">
        <v>116</v>
      </c>
      <c r="F478" s="34">
        <v>11575700</v>
      </c>
      <c r="G478" s="32" t="s">
        <v>117</v>
      </c>
      <c r="H478" s="35" t="s">
        <v>121</v>
      </c>
      <c r="I478" s="32" t="s">
        <v>122</v>
      </c>
      <c r="J478" s="32" t="s">
        <v>122</v>
      </c>
    </row>
    <row r="479" spans="1:10" x14ac:dyDescent="0.2">
      <c r="A479" s="32">
        <v>100230</v>
      </c>
      <c r="B479" s="33">
        <v>44555</v>
      </c>
      <c r="C479" s="32" t="s">
        <v>114</v>
      </c>
      <c r="D479" s="32" t="s">
        <v>137</v>
      </c>
      <c r="E479" s="32" t="s">
        <v>138</v>
      </c>
      <c r="F479" s="34">
        <v>608500</v>
      </c>
      <c r="G479" s="32" t="s">
        <v>117</v>
      </c>
      <c r="H479" s="35" t="s">
        <v>121</v>
      </c>
      <c r="I479" s="32" t="s">
        <v>119</v>
      </c>
      <c r="J479" s="32" t="s">
        <v>119</v>
      </c>
    </row>
    <row r="480" spans="1:10" x14ac:dyDescent="0.2">
      <c r="A480" s="32">
        <v>100295</v>
      </c>
      <c r="B480" s="33">
        <v>44555</v>
      </c>
      <c r="C480" s="32" t="s">
        <v>114</v>
      </c>
      <c r="D480" s="32" t="s">
        <v>133</v>
      </c>
      <c r="E480" s="32" t="s">
        <v>116</v>
      </c>
      <c r="F480" s="34">
        <v>5114500</v>
      </c>
      <c r="G480" s="32" t="s">
        <v>117</v>
      </c>
      <c r="H480" s="35" t="s">
        <v>130</v>
      </c>
      <c r="I480" s="32" t="s">
        <v>122</v>
      </c>
      <c r="J480" s="32" t="s">
        <v>122</v>
      </c>
    </row>
    <row r="481" spans="1:10" x14ac:dyDescent="0.2">
      <c r="A481" s="32">
        <v>100360</v>
      </c>
      <c r="B481" s="33">
        <v>44555</v>
      </c>
      <c r="C481" s="32" t="s">
        <v>114</v>
      </c>
      <c r="D481" s="32" t="s">
        <v>124</v>
      </c>
      <c r="E481" s="32" t="s">
        <v>125</v>
      </c>
      <c r="F481" s="34">
        <v>4822450</v>
      </c>
      <c r="G481" s="32" t="s">
        <v>127</v>
      </c>
      <c r="H481" s="35" t="s">
        <v>130</v>
      </c>
      <c r="I481" s="32" t="s">
        <v>122</v>
      </c>
      <c r="J481" s="32" t="s">
        <v>122</v>
      </c>
    </row>
    <row r="482" spans="1:10" x14ac:dyDescent="0.2">
      <c r="A482" s="32">
        <v>100361</v>
      </c>
      <c r="B482" s="33">
        <v>44555</v>
      </c>
      <c r="C482" s="32" t="s">
        <v>114</v>
      </c>
      <c r="D482" s="32" t="s">
        <v>115</v>
      </c>
      <c r="E482" s="32" t="s">
        <v>116</v>
      </c>
      <c r="F482" s="34">
        <v>1125600</v>
      </c>
      <c r="G482" s="32" t="s">
        <v>127</v>
      </c>
      <c r="H482" s="35" t="s">
        <v>121</v>
      </c>
      <c r="I482" s="32" t="s">
        <v>119</v>
      </c>
      <c r="J482" s="32" t="s">
        <v>119</v>
      </c>
    </row>
    <row r="483" spans="1:10" x14ac:dyDescent="0.2">
      <c r="A483" s="32">
        <v>101107</v>
      </c>
      <c r="B483" s="33">
        <v>44555</v>
      </c>
      <c r="C483" s="32" t="s">
        <v>114</v>
      </c>
      <c r="D483" s="32" t="s">
        <v>115</v>
      </c>
      <c r="E483" s="32" t="s">
        <v>116</v>
      </c>
      <c r="F483" s="34">
        <v>9377600</v>
      </c>
      <c r="G483" s="32" t="s">
        <v>117</v>
      </c>
      <c r="H483" s="35" t="s">
        <v>121</v>
      </c>
      <c r="I483" s="32" t="s">
        <v>122</v>
      </c>
      <c r="J483" s="32" t="s">
        <v>122</v>
      </c>
    </row>
    <row r="484" spans="1:10" x14ac:dyDescent="0.2">
      <c r="A484" s="32">
        <v>101109</v>
      </c>
      <c r="B484" s="33">
        <v>44555</v>
      </c>
      <c r="C484" s="32" t="s">
        <v>123</v>
      </c>
      <c r="D484" s="32" t="s">
        <v>115</v>
      </c>
      <c r="E484" s="32" t="s">
        <v>116</v>
      </c>
      <c r="F484" s="34">
        <v>3920500</v>
      </c>
      <c r="G484" s="32" t="s">
        <v>117</v>
      </c>
      <c r="H484" s="32" t="s">
        <v>126</v>
      </c>
      <c r="I484" s="32" t="s">
        <v>119</v>
      </c>
      <c r="J484" s="32" t="s">
        <v>119</v>
      </c>
    </row>
    <row r="485" spans="1:10" x14ac:dyDescent="0.2">
      <c r="A485" s="32">
        <v>100229</v>
      </c>
      <c r="B485" s="33">
        <v>44556</v>
      </c>
      <c r="C485" s="32" t="s">
        <v>114</v>
      </c>
      <c r="D485" s="32" t="s">
        <v>144</v>
      </c>
      <c r="E485" s="32" t="s">
        <v>136</v>
      </c>
      <c r="F485" s="34">
        <v>626000</v>
      </c>
      <c r="G485" s="32" t="s">
        <v>127</v>
      </c>
      <c r="H485" s="35" t="s">
        <v>130</v>
      </c>
      <c r="I485" s="32" t="s">
        <v>119</v>
      </c>
      <c r="J485" s="32" t="s">
        <v>119</v>
      </c>
    </row>
    <row r="486" spans="1:10" x14ac:dyDescent="0.2">
      <c r="A486" s="32">
        <v>100282</v>
      </c>
      <c r="B486" s="33">
        <v>44556</v>
      </c>
      <c r="C486" s="32" t="s">
        <v>123</v>
      </c>
      <c r="D486" s="32" t="s">
        <v>124</v>
      </c>
      <c r="E486" s="32" t="s">
        <v>125</v>
      </c>
      <c r="F486" s="34">
        <v>4132600</v>
      </c>
      <c r="G486" s="32" t="s">
        <v>117</v>
      </c>
      <c r="H486" s="32" t="s">
        <v>126</v>
      </c>
      <c r="I486" s="32" t="s">
        <v>119</v>
      </c>
      <c r="J486" s="32" t="s">
        <v>119</v>
      </c>
    </row>
    <row r="487" spans="1:10" x14ac:dyDescent="0.2">
      <c r="A487" s="32">
        <v>101111</v>
      </c>
      <c r="B487" s="33">
        <v>44556</v>
      </c>
      <c r="C487" s="32" t="s">
        <v>123</v>
      </c>
      <c r="D487" s="32" t="s">
        <v>115</v>
      </c>
      <c r="E487" s="32" t="s">
        <v>116</v>
      </c>
      <c r="F487" s="34">
        <v>6235057</v>
      </c>
      <c r="G487" s="32" t="s">
        <v>117</v>
      </c>
      <c r="H487" s="32" t="s">
        <v>126</v>
      </c>
      <c r="I487" s="32" t="s">
        <v>119</v>
      </c>
      <c r="J487" s="32" t="s">
        <v>119</v>
      </c>
    </row>
    <row r="488" spans="1:10" x14ac:dyDescent="0.2">
      <c r="A488" s="32">
        <v>100400</v>
      </c>
      <c r="B488" s="33">
        <v>44557</v>
      </c>
      <c r="C488" s="32" t="s">
        <v>123</v>
      </c>
      <c r="D488" s="32" t="s">
        <v>135</v>
      </c>
      <c r="E488" s="32" t="s">
        <v>136</v>
      </c>
      <c r="F488" s="34">
        <v>1960000</v>
      </c>
      <c r="G488" s="32" t="s">
        <v>117</v>
      </c>
      <c r="H488" s="32" t="s">
        <v>126</v>
      </c>
      <c r="I488" s="32" t="s">
        <v>119</v>
      </c>
      <c r="J488" s="32" t="s">
        <v>119</v>
      </c>
    </row>
    <row r="489" spans="1:10" x14ac:dyDescent="0.2">
      <c r="A489" s="32">
        <v>101113</v>
      </c>
      <c r="B489" s="33">
        <v>44557</v>
      </c>
      <c r="C489" s="32" t="s">
        <v>123</v>
      </c>
      <c r="D489" s="32" t="s">
        <v>115</v>
      </c>
      <c r="E489" s="32" t="s">
        <v>116</v>
      </c>
      <c r="F489" s="34">
        <v>2500000</v>
      </c>
      <c r="G489" s="32" t="s">
        <v>139</v>
      </c>
      <c r="H489" s="32" t="s">
        <v>126</v>
      </c>
      <c r="I489" s="32" t="s">
        <v>119</v>
      </c>
      <c r="J489" s="32" t="s">
        <v>119</v>
      </c>
    </row>
    <row r="490" spans="1:10" x14ac:dyDescent="0.2">
      <c r="A490" s="32">
        <v>101114</v>
      </c>
      <c r="B490" s="33">
        <v>44557</v>
      </c>
      <c r="C490" s="32" t="s">
        <v>114</v>
      </c>
      <c r="D490" s="32" t="s">
        <v>129</v>
      </c>
      <c r="E490" s="32" t="s">
        <v>125</v>
      </c>
      <c r="F490" s="34">
        <v>3883300</v>
      </c>
      <c r="G490" s="32" t="s">
        <v>139</v>
      </c>
      <c r="H490" s="32" t="s">
        <v>126</v>
      </c>
      <c r="I490" s="32" t="s">
        <v>119</v>
      </c>
      <c r="J490" s="32" t="s">
        <v>119</v>
      </c>
    </row>
    <row r="491" spans="1:10" x14ac:dyDescent="0.2">
      <c r="A491" s="32">
        <v>100200</v>
      </c>
      <c r="B491" s="33">
        <v>44558</v>
      </c>
      <c r="C491" s="32" t="s">
        <v>114</v>
      </c>
      <c r="D491" s="32" t="s">
        <v>115</v>
      </c>
      <c r="E491" s="32" t="s">
        <v>116</v>
      </c>
      <c r="F491" s="34">
        <v>1425000</v>
      </c>
      <c r="G491" s="32" t="s">
        <v>127</v>
      </c>
      <c r="H491" s="35" t="s">
        <v>121</v>
      </c>
      <c r="I491" s="32" t="s">
        <v>119</v>
      </c>
      <c r="J491" s="32" t="s">
        <v>119</v>
      </c>
    </row>
    <row r="492" spans="1:10" x14ac:dyDescent="0.2">
      <c r="A492" s="32">
        <v>100330</v>
      </c>
      <c r="B492" s="33">
        <v>44558</v>
      </c>
      <c r="C492" s="32" t="s">
        <v>114</v>
      </c>
      <c r="D492" s="32" t="s">
        <v>115</v>
      </c>
      <c r="E492" s="32" t="s">
        <v>116</v>
      </c>
      <c r="F492" s="34">
        <v>1545100</v>
      </c>
      <c r="G492" s="32" t="s">
        <v>117</v>
      </c>
      <c r="H492" s="35" t="s">
        <v>130</v>
      </c>
      <c r="I492" s="32" t="s">
        <v>122</v>
      </c>
      <c r="J492" s="32" t="s">
        <v>122</v>
      </c>
    </row>
    <row r="493" spans="1:10" x14ac:dyDescent="0.2">
      <c r="A493" s="32">
        <v>101115</v>
      </c>
      <c r="B493" s="33">
        <v>44558</v>
      </c>
      <c r="C493" s="32" t="s">
        <v>114</v>
      </c>
      <c r="D493" s="32" t="s">
        <v>124</v>
      </c>
      <c r="E493" s="32" t="s">
        <v>125</v>
      </c>
      <c r="F493" s="34">
        <v>1665100</v>
      </c>
      <c r="G493" s="32" t="s">
        <v>117</v>
      </c>
      <c r="H493" s="35" t="s">
        <v>121</v>
      </c>
      <c r="I493" s="32" t="s">
        <v>119</v>
      </c>
      <c r="J493" s="32" t="s">
        <v>119</v>
      </c>
    </row>
    <row r="494" spans="1:10" x14ac:dyDescent="0.2">
      <c r="A494" s="32">
        <v>101116</v>
      </c>
      <c r="B494" s="33">
        <v>44559</v>
      </c>
      <c r="C494" s="32" t="s">
        <v>114</v>
      </c>
      <c r="D494" s="32" t="s">
        <v>115</v>
      </c>
      <c r="E494" s="32" t="s">
        <v>116</v>
      </c>
      <c r="F494" s="34">
        <v>8245000</v>
      </c>
      <c r="G494" s="32" t="s">
        <v>117</v>
      </c>
      <c r="H494" s="35" t="s">
        <v>121</v>
      </c>
      <c r="I494" s="32" t="s">
        <v>122</v>
      </c>
      <c r="J494" s="32" t="s">
        <v>122</v>
      </c>
    </row>
    <row r="495" spans="1:10" x14ac:dyDescent="0.2">
      <c r="A495" s="32">
        <v>100216</v>
      </c>
      <c r="B495" s="33">
        <v>44560</v>
      </c>
      <c r="C495" s="32" t="s">
        <v>114</v>
      </c>
      <c r="D495" s="32" t="s">
        <v>133</v>
      </c>
      <c r="E495" s="32" t="s">
        <v>116</v>
      </c>
      <c r="F495" s="34">
        <v>2432600</v>
      </c>
      <c r="G495" s="32" t="s">
        <v>117</v>
      </c>
      <c r="H495" s="32" t="s">
        <v>118</v>
      </c>
      <c r="I495" s="32" t="s">
        <v>122</v>
      </c>
      <c r="J495" s="32" t="s">
        <v>122</v>
      </c>
    </row>
    <row r="496" spans="1:10" x14ac:dyDescent="0.2">
      <c r="A496" s="32">
        <v>100389</v>
      </c>
      <c r="B496" s="33">
        <v>44560</v>
      </c>
      <c r="C496" s="32" t="s">
        <v>114</v>
      </c>
      <c r="D496" s="32" t="s">
        <v>115</v>
      </c>
      <c r="E496" s="32" t="s">
        <v>116</v>
      </c>
      <c r="F496" s="34">
        <v>1480000</v>
      </c>
      <c r="G496" s="32" t="s">
        <v>120</v>
      </c>
      <c r="H496" s="32" t="s">
        <v>128</v>
      </c>
      <c r="I496" s="32" t="s">
        <v>122</v>
      </c>
      <c r="J496" s="32" t="s">
        <v>122</v>
      </c>
    </row>
    <row r="497" spans="1:10" x14ac:dyDescent="0.2">
      <c r="A497" s="32">
        <v>101117</v>
      </c>
      <c r="B497" s="33">
        <v>44560</v>
      </c>
      <c r="C497" s="32" t="s">
        <v>114</v>
      </c>
      <c r="D497" s="32" t="s">
        <v>115</v>
      </c>
      <c r="E497" s="32" t="s">
        <v>116</v>
      </c>
      <c r="F497" s="34">
        <v>9050000</v>
      </c>
      <c r="G497" s="32" t="s">
        <v>117</v>
      </c>
      <c r="H497" s="35" t="s">
        <v>121</v>
      </c>
      <c r="I497" s="32" t="s">
        <v>122</v>
      </c>
      <c r="J497" s="32" t="s">
        <v>122</v>
      </c>
    </row>
    <row r="498" spans="1:10" x14ac:dyDescent="0.2">
      <c r="A498" s="32">
        <v>101120</v>
      </c>
      <c r="B498" s="33">
        <v>44560</v>
      </c>
      <c r="C498" s="32" t="s">
        <v>123</v>
      </c>
      <c r="D498" s="32" t="s">
        <v>115</v>
      </c>
      <c r="E498" s="32" t="s">
        <v>116</v>
      </c>
      <c r="F498" s="34">
        <v>1480755</v>
      </c>
      <c r="G498" s="32" t="s">
        <v>117</v>
      </c>
      <c r="H498" s="32" t="s">
        <v>126</v>
      </c>
      <c r="I498" s="32" t="s">
        <v>119</v>
      </c>
      <c r="J498" s="32" t="s">
        <v>119</v>
      </c>
    </row>
    <row r="499" spans="1:10" x14ac:dyDescent="0.2">
      <c r="A499" s="32">
        <v>101121</v>
      </c>
      <c r="B499" s="33">
        <v>44561</v>
      </c>
      <c r="C499" s="32" t="s">
        <v>114</v>
      </c>
      <c r="D499" s="32" t="s">
        <v>135</v>
      </c>
      <c r="E499" s="32" t="s">
        <v>136</v>
      </c>
      <c r="F499" s="34">
        <v>4101750</v>
      </c>
      <c r="G499" s="32" t="s">
        <v>120</v>
      </c>
      <c r="H499" s="35" t="s">
        <v>130</v>
      </c>
      <c r="I499" s="32" t="s">
        <v>122</v>
      </c>
      <c r="J499" s="32" t="s">
        <v>122</v>
      </c>
    </row>
    <row r="500" spans="1:10" x14ac:dyDescent="0.2">
      <c r="A500" s="32">
        <v>101122</v>
      </c>
      <c r="B500" s="33">
        <v>44561</v>
      </c>
      <c r="C500" s="32" t="s">
        <v>114</v>
      </c>
      <c r="D500" s="32" t="s">
        <v>137</v>
      </c>
      <c r="E500" s="32" t="s">
        <v>138</v>
      </c>
      <c r="F500" s="34">
        <v>1739100</v>
      </c>
      <c r="G500" s="32" t="s">
        <v>117</v>
      </c>
      <c r="H500" s="35" t="s">
        <v>121</v>
      </c>
      <c r="I500" s="32" t="s">
        <v>119</v>
      </c>
      <c r="J500" s="32" t="s">
        <v>119</v>
      </c>
    </row>
    <row r="501" spans="1:10" x14ac:dyDescent="0.2">
      <c r="A501" s="32">
        <v>101123</v>
      </c>
      <c r="B501" s="33">
        <v>44561</v>
      </c>
      <c r="C501" s="32" t="s">
        <v>114</v>
      </c>
      <c r="D501" s="32" t="s">
        <v>115</v>
      </c>
      <c r="E501" s="32" t="s">
        <v>116</v>
      </c>
      <c r="F501" s="34">
        <v>2250000</v>
      </c>
      <c r="G501" s="32" t="s">
        <v>117</v>
      </c>
      <c r="H501" s="35" t="s">
        <v>130</v>
      </c>
      <c r="I501" s="32" t="s">
        <v>122</v>
      </c>
      <c r="J501" s="32" t="s">
        <v>122</v>
      </c>
    </row>
    <row r="502" spans="1:10" x14ac:dyDescent="0.2">
      <c r="A502" s="32">
        <v>101125</v>
      </c>
      <c r="B502" s="33">
        <v>44561</v>
      </c>
      <c r="C502" s="32" t="s">
        <v>114</v>
      </c>
      <c r="D502" s="32" t="s">
        <v>115</v>
      </c>
      <c r="E502" s="32" t="s">
        <v>116</v>
      </c>
      <c r="F502" s="34">
        <v>16482200</v>
      </c>
      <c r="G502" s="32" t="s">
        <v>117</v>
      </c>
      <c r="H502" s="35" t="s">
        <v>130</v>
      </c>
      <c r="I502" s="32" t="s">
        <v>122</v>
      </c>
      <c r="J502" s="32" t="s">
        <v>122</v>
      </c>
    </row>
    <row r="503" spans="1:10" x14ac:dyDescent="0.2">
      <c r="A503" s="32">
        <v>101126</v>
      </c>
      <c r="B503" s="33">
        <v>44561</v>
      </c>
      <c r="C503" s="32" t="s">
        <v>114</v>
      </c>
      <c r="D503" s="32" t="s">
        <v>124</v>
      </c>
      <c r="E503" s="32" t="s">
        <v>125</v>
      </c>
      <c r="F503" s="34">
        <v>1776800</v>
      </c>
      <c r="G503" s="32" t="s">
        <v>117</v>
      </c>
      <c r="H503" s="32" t="s">
        <v>126</v>
      </c>
      <c r="I503" s="32" t="s">
        <v>119</v>
      </c>
      <c r="J503" s="32" t="s">
        <v>119</v>
      </c>
    </row>
    <row r="504" spans="1:10" x14ac:dyDescent="0.2">
      <c r="B504" s="28"/>
      <c r="C504" s="28"/>
      <c r="D504" s="28"/>
      <c r="F504" s="27"/>
      <c r="G504" s="27"/>
      <c r="H504" s="26"/>
    </row>
    <row r="505" spans="1:10" x14ac:dyDescent="0.2">
      <c r="F505" s="27"/>
      <c r="G505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B74F-04F8-4FA0-9AF6-B447D16C2C71}">
  <dimension ref="B2:J44"/>
  <sheetViews>
    <sheetView topLeftCell="A25" zoomScale="150" zoomScaleNormal="100" workbookViewId="0">
      <selection activeCell="H19" sqref="H19"/>
    </sheetView>
  </sheetViews>
  <sheetFormatPr baseColWidth="10" defaultColWidth="8.83203125" defaultRowHeight="15" x14ac:dyDescent="0.2"/>
  <cols>
    <col min="2" max="2" width="13" customWidth="1"/>
    <col min="3" max="3" width="13.5" customWidth="1"/>
    <col min="4" max="4" width="9" bestFit="1" customWidth="1"/>
    <col min="5" max="5" width="10.5" bestFit="1" customWidth="1"/>
    <col min="6" max="6" width="14.1640625" customWidth="1"/>
    <col min="7" max="7" width="11.1640625" bestFit="1" customWidth="1"/>
    <col min="9" max="9" width="11.1640625" bestFit="1" customWidth="1"/>
  </cols>
  <sheetData>
    <row r="2" spans="2:10" ht="19" x14ac:dyDescent="0.25">
      <c r="B2" s="6" t="s">
        <v>159</v>
      </c>
    </row>
    <row r="4" spans="2:10" x14ac:dyDescent="0.2">
      <c r="B4" s="8" t="s">
        <v>294</v>
      </c>
    </row>
    <row r="5" spans="2:10" x14ac:dyDescent="0.2">
      <c r="B5" t="s">
        <v>250</v>
      </c>
    </row>
    <row r="6" spans="2:10" x14ac:dyDescent="0.2">
      <c r="B6" t="s">
        <v>249</v>
      </c>
    </row>
    <row r="7" spans="2:10" ht="16" thickBot="1" x14ac:dyDescent="0.25"/>
    <row r="8" spans="2:10" ht="16" thickBot="1" x14ac:dyDescent="0.25">
      <c r="B8" t="s">
        <v>245</v>
      </c>
      <c r="C8" s="139"/>
      <c r="D8" s="134" t="s">
        <v>251</v>
      </c>
    </row>
    <row r="9" spans="2:10" ht="16" thickBot="1" x14ac:dyDescent="0.25">
      <c r="B9" t="s">
        <v>246</v>
      </c>
      <c r="C9" s="139"/>
      <c r="D9" s="149"/>
    </row>
    <row r="10" spans="2:10" ht="16" thickBot="1" x14ac:dyDescent="0.25"/>
    <row r="11" spans="2:10" ht="16" thickBot="1" x14ac:dyDescent="0.25">
      <c r="B11" t="s">
        <v>253</v>
      </c>
      <c r="C11" s="139"/>
      <c r="D11" s="134">
        <f>_xlfn.XLOOKUP(101093,Dataset!A:A,Dataset!F:F)</f>
        <v>2464755</v>
      </c>
    </row>
    <row r="13" spans="2:10" x14ac:dyDescent="0.2">
      <c r="B13" s="8" t="s">
        <v>295</v>
      </c>
    </row>
    <row r="14" spans="2:10" x14ac:dyDescent="0.2">
      <c r="B14" t="s">
        <v>254</v>
      </c>
    </row>
    <row r="15" spans="2:10" x14ac:dyDescent="0.2">
      <c r="B15" t="s">
        <v>255</v>
      </c>
      <c r="J15" t="s">
        <v>256</v>
      </c>
    </row>
    <row r="17" spans="2:7" x14ac:dyDescent="0.2">
      <c r="B17" s="312" t="s">
        <v>257</v>
      </c>
      <c r="C17" s="313"/>
      <c r="D17" s="314"/>
      <c r="E17" s="315"/>
    </row>
    <row r="18" spans="2:7" x14ac:dyDescent="0.2">
      <c r="B18" s="312" t="s">
        <v>258</v>
      </c>
      <c r="C18" s="313"/>
      <c r="D18" s="316"/>
      <c r="E18" s="317"/>
      <c r="F18" s="135">
        <f>_xlfn.XLOOKUP(D17,Dataset!A:A,Dataset!B:B,"Contact Team")</f>
        <v>0</v>
      </c>
    </row>
    <row r="19" spans="2:7" x14ac:dyDescent="0.2">
      <c r="B19" s="312" t="s">
        <v>259</v>
      </c>
      <c r="C19" s="313"/>
      <c r="D19" s="318"/>
      <c r="E19" s="319"/>
      <c r="F19" s="134">
        <f>_xlfn.XLOOKUP(D17,Dataset!A:A,Dataset!F:F, "Contact Team")</f>
        <v>0</v>
      </c>
    </row>
    <row r="20" spans="2:7" x14ac:dyDescent="0.2">
      <c r="B20" s="312" t="s">
        <v>260</v>
      </c>
      <c r="C20" s="313"/>
      <c r="D20" s="314"/>
      <c r="E20" s="315"/>
      <c r="F20" s="134">
        <f>_xlfn.XLOOKUP(D17,Dataset!A:A,Dataset!H:H,"Contact Team")</f>
        <v>0</v>
      </c>
    </row>
    <row r="23" spans="2:7" x14ac:dyDescent="0.2">
      <c r="B23" s="8" t="s">
        <v>296</v>
      </c>
    </row>
    <row r="24" spans="2:7" x14ac:dyDescent="0.2">
      <c r="B24" t="s">
        <v>261</v>
      </c>
    </row>
    <row r="25" spans="2:7" x14ac:dyDescent="0.2">
      <c r="B25" t="s">
        <v>262</v>
      </c>
    </row>
    <row r="26" spans="2:7" ht="16" thickBot="1" x14ac:dyDescent="0.25"/>
    <row r="27" spans="2:7" ht="16" thickBot="1" x14ac:dyDescent="0.25">
      <c r="B27" s="91" t="s">
        <v>263</v>
      </c>
      <c r="C27" s="91" t="s">
        <v>264</v>
      </c>
      <c r="E27" t="s">
        <v>265</v>
      </c>
      <c r="F27" s="139"/>
      <c r="G27" s="134" t="s">
        <v>252</v>
      </c>
    </row>
    <row r="28" spans="2:7" x14ac:dyDescent="0.2">
      <c r="B28" s="91" t="s">
        <v>108</v>
      </c>
      <c r="C28" s="92"/>
      <c r="D28" s="134" t="s">
        <v>116</v>
      </c>
    </row>
    <row r="29" spans="2:7" ht="16" thickBot="1" x14ac:dyDescent="0.25">
      <c r="B29" s="91" t="s">
        <v>107</v>
      </c>
      <c r="C29" s="92"/>
      <c r="D29" s="134" t="s">
        <v>115</v>
      </c>
    </row>
    <row r="30" spans="2:7" ht="16" thickBot="1" x14ac:dyDescent="0.25">
      <c r="B30" s="91" t="s">
        <v>112</v>
      </c>
      <c r="C30" s="92"/>
      <c r="D30" s="134" t="s">
        <v>122</v>
      </c>
      <c r="E30" t="s">
        <v>266</v>
      </c>
      <c r="F30" s="140"/>
      <c r="G30" s="134">
        <f>SUMIFS(Dataset!F:F,Dataset!D:D,"NY",Dataset!E:E,"East",Dataset!I:I,"Y")</f>
        <v>1231041358</v>
      </c>
    </row>
    <row r="33" spans="2:7" x14ac:dyDescent="0.2">
      <c r="B33" s="8" t="s">
        <v>297</v>
      </c>
    </row>
    <row r="34" spans="2:7" ht="16" thickBot="1" x14ac:dyDescent="0.25">
      <c r="B34" t="s">
        <v>267</v>
      </c>
    </row>
    <row r="35" spans="2:7" ht="16" thickBot="1" x14ac:dyDescent="0.25">
      <c r="B35" t="s">
        <v>287</v>
      </c>
      <c r="E35" t="s">
        <v>115</v>
      </c>
      <c r="F35" s="139"/>
      <c r="G35" s="134">
        <f>COUNTIF(Dataset!D:D,E35)</f>
        <v>261</v>
      </c>
    </row>
    <row r="36" spans="2:7" ht="16" thickBot="1" x14ac:dyDescent="0.25">
      <c r="B36" t="str">
        <f>"Total number of "&amp;E35&amp;" Policyholders for:"</f>
        <v>Total number of NY Policyholders for:</v>
      </c>
      <c r="E36" t="s">
        <v>118</v>
      </c>
      <c r="F36" s="139"/>
      <c r="G36" s="134">
        <f>COUNTIFS(Dataset!H:H,E36,Dataset!D:D,E35)</f>
        <v>13</v>
      </c>
    </row>
    <row r="37" spans="2:7" ht="16" thickBot="1" x14ac:dyDescent="0.25">
      <c r="B37" t="s">
        <v>268</v>
      </c>
      <c r="F37" s="141"/>
      <c r="G37" s="136" t="e">
        <f>F36/F35</f>
        <v>#DIV/0!</v>
      </c>
    </row>
    <row r="39" spans="2:7" x14ac:dyDescent="0.2">
      <c r="B39" s="8" t="s">
        <v>298</v>
      </c>
    </row>
    <row r="40" spans="2:7" ht="16" thickBot="1" x14ac:dyDescent="0.25">
      <c r="B40" t="s">
        <v>299</v>
      </c>
    </row>
    <row r="41" spans="2:7" ht="16" thickBot="1" x14ac:dyDescent="0.25">
      <c r="B41" t="s">
        <v>245</v>
      </c>
      <c r="C41" s="139"/>
    </row>
    <row r="42" spans="2:7" ht="16" thickBot="1" x14ac:dyDescent="0.25">
      <c r="B42" t="s">
        <v>246</v>
      </c>
      <c r="C42" s="139"/>
    </row>
    <row r="43" spans="2:7" ht="16" thickBot="1" x14ac:dyDescent="0.25"/>
    <row r="44" spans="2:7" ht="16" thickBot="1" x14ac:dyDescent="0.25">
      <c r="B44" t="s">
        <v>253</v>
      </c>
      <c r="C44" s="139"/>
      <c r="D44" s="134" t="e">
        <f>INDEX(PolicyData[#All], MATCH(D41,PolicyData[[#All],[Policy]],0), MATCH(C42,PolicyData[#Headers],0))</f>
        <v>#N/A</v>
      </c>
    </row>
  </sheetData>
  <mergeCells count="8">
    <mergeCell ref="B20:C20"/>
    <mergeCell ref="D20:E20"/>
    <mergeCell ref="B17:C17"/>
    <mergeCell ref="D17:E17"/>
    <mergeCell ref="B18:C18"/>
    <mergeCell ref="D18:E18"/>
    <mergeCell ref="B19:C19"/>
    <mergeCell ref="D19:E19"/>
  </mergeCells>
  <conditionalFormatting sqref="C8">
    <cfRule type="expression" dxfId="29" priority="35">
      <formula>$C$8&lt;&gt;101093</formula>
    </cfRule>
    <cfRule type="expression" dxfId="28" priority="36">
      <formula>$C$8=101093</formula>
    </cfRule>
  </conditionalFormatting>
  <conditionalFormatting sqref="C9">
    <cfRule type="expression" dxfId="27" priority="33">
      <formula>$C$9&lt;&gt;"Insured Value"</formula>
    </cfRule>
    <cfRule type="expression" dxfId="26" priority="34" stopIfTrue="1">
      <formula>$C$9="Insured Value"</formula>
    </cfRule>
  </conditionalFormatting>
  <conditionalFormatting sqref="C11">
    <cfRule type="expression" dxfId="25" priority="31">
      <formula>$C$11&lt;&gt;2464755</formula>
    </cfRule>
    <cfRule type="expression" dxfId="24" priority="32" stopIfTrue="1">
      <formula>$C$11=2464755</formula>
    </cfRule>
  </conditionalFormatting>
  <conditionalFormatting sqref="C28">
    <cfRule type="expression" dxfId="23" priority="23" stopIfTrue="1">
      <formula>$C$28&lt;&gt;"East"</formula>
    </cfRule>
    <cfRule type="expression" dxfId="22" priority="24" stopIfTrue="1">
      <formula>$C$28="East"</formula>
    </cfRule>
  </conditionalFormatting>
  <conditionalFormatting sqref="C29">
    <cfRule type="expression" dxfId="21" priority="21">
      <formula>$C$29&lt;&gt;"NY"</formula>
    </cfRule>
    <cfRule type="expression" dxfId="20" priority="22">
      <formula>$C$29="NY"</formula>
    </cfRule>
  </conditionalFormatting>
  <conditionalFormatting sqref="C30">
    <cfRule type="expression" dxfId="19" priority="19">
      <formula>$C$30&lt;&gt;"Y"</formula>
    </cfRule>
    <cfRule type="expression" dxfId="18" priority="20">
      <formula>$C$30="Y"</formula>
    </cfRule>
  </conditionalFormatting>
  <conditionalFormatting sqref="F27">
    <cfRule type="expression" dxfId="17" priority="17">
      <formula>$F$27="Insured Value"</formula>
    </cfRule>
    <cfRule type="expression" dxfId="16" priority="18">
      <formula>$F$27&lt;&gt;"Insured Value"</formula>
    </cfRule>
  </conditionalFormatting>
  <conditionalFormatting sqref="F35">
    <cfRule type="expression" dxfId="15" priority="13">
      <formula>$F$35=261</formula>
    </cfRule>
    <cfRule type="expression" dxfId="14" priority="14" stopIfTrue="1">
      <formula>$F$35&lt;&gt;261</formula>
    </cfRule>
  </conditionalFormatting>
  <conditionalFormatting sqref="F36">
    <cfRule type="expression" dxfId="13" priority="11">
      <formula>$F$36&lt;&gt;13</formula>
    </cfRule>
    <cfRule type="expression" dxfId="12" priority="12">
      <formula>$F$36=13</formula>
    </cfRule>
  </conditionalFormatting>
  <conditionalFormatting sqref="F37">
    <cfRule type="expression" dxfId="11" priority="9">
      <formula>$F$37&lt;&gt;$G$36/$G$35</formula>
    </cfRule>
    <cfRule type="expression" dxfId="10" priority="10">
      <formula>$F$37=$G$36/$G$35</formula>
    </cfRule>
  </conditionalFormatting>
  <conditionalFormatting sqref="C41">
    <cfRule type="expression" dxfId="9" priority="7">
      <formula>$C$41&lt;&gt;"Policy ID"</formula>
    </cfRule>
    <cfRule type="expression" dxfId="8" priority="8">
      <formula>$C$41="Policy ID"</formula>
    </cfRule>
  </conditionalFormatting>
  <conditionalFormatting sqref="C42">
    <cfRule type="expression" dxfId="7" priority="5">
      <formula>$C$42&lt;&gt;"Construction"</formula>
    </cfRule>
    <cfRule type="expression" dxfId="6" priority="6">
      <formula>$C$42="Construction"</formula>
    </cfRule>
  </conditionalFormatting>
  <conditionalFormatting sqref="C44">
    <cfRule type="expression" dxfId="5" priority="3">
      <formula>$C$44&lt;&gt;"Frame"</formula>
    </cfRule>
    <cfRule type="expression" dxfId="4" priority="4">
      <formula>$C$44="Frame"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BA9FE71-4687-1E4C-B483-A1804AE5DFA6}">
            <xm:f>$F$30=SUMIFS(Dataset!F:F,Dataset!D:D,"NY",Dataset!E:E,"East",Dataset!I:I,"Y")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expression" priority="16" id="{3C684C46-F6F6-4C40-8D74-29D932F28402}">
            <xm:f>$F$30&lt;&gt;SUMIFS(Dataset!F:F,Dataset!D:D,"NY",Dataset!E:E,"East",Dataset!I:I,"Y")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1" id="{A0E0808D-5532-A54C-9AC5-01051F2DEA49}">
            <xm:f>OR($D$18&lt;&gt;_xlfn.XLOOKUP(D17,Dataset!A:A,Dataset!B:B,"Contact Team"),$D$18="")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2" id="{91095C1A-8187-BA46-8EB2-57B64227FE0E}">
            <xm:f>$D$18=_xlfn.XLOOKUP(D17,Dataset!A:A,Dataset!B:B,"Contact Team")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D18:E18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SUM &amp; PRODUCT</vt:lpstr>
      <vt:lpstr>IF</vt:lpstr>
      <vt:lpstr>COUNTIF(S) &amp; SUMIF(S)</vt:lpstr>
      <vt:lpstr>INDEX &amp; MATCH</vt:lpstr>
      <vt:lpstr>XLOOKUP</vt:lpstr>
      <vt:lpstr>Tables</vt:lpstr>
      <vt:lpstr>Miscellaneous</vt:lpstr>
      <vt:lpstr>Dataset</vt:lpstr>
      <vt:lpstr>Practice Problems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Leo</dc:creator>
  <cp:lastModifiedBy>Microsoft Office User</cp:lastModifiedBy>
  <dcterms:created xsi:type="dcterms:W3CDTF">2022-10-29T05:49:34Z</dcterms:created>
  <dcterms:modified xsi:type="dcterms:W3CDTF">2024-11-06T01:13:03Z</dcterms:modified>
</cp:coreProperties>
</file>