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slicerCaches/slicerCache1.xml" ContentType="application/vnd.ms-excel.slicerCache+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drawings/drawing2.xml" ContentType="application/vnd.openxmlformats-officedocument.drawing+xml"/>
  <Override PartName="/xl/tables/table3.xml" ContentType="application/vnd.openxmlformats-officedocument.spreadsheetml.table+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ables/table4.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713"/>
  <workbookPr defaultThemeVersion="166925"/>
  <mc:AlternateContent xmlns:mc="http://schemas.openxmlformats.org/markup-compatibility/2006">
    <mc:Choice Requires="x15">
      <x15ac:absPath xmlns:x15ac="http://schemas.microsoft.com/office/spreadsheetml/2010/11/ac" url="/Users/evamars/Documents/Bruin Actuarial Society/Technical Skills Workshop/"/>
    </mc:Choice>
  </mc:AlternateContent>
  <xr:revisionPtr revIDLastSave="0" documentId="13_ncr:1_{30B7CFC6-E663-3D45-817F-88A6D7FCF795}" xr6:coauthVersionLast="45" xr6:coauthVersionMax="46" xr10:uidLastSave="{00000000-0000-0000-0000-000000000000}"/>
  <bookViews>
    <workbookView xWindow="1720" yWindow="500" windowWidth="23880" windowHeight="14540" activeTab="6" xr2:uid="{F7456FD0-E93B-4F9E-B743-2AD116AB20F3}"/>
  </bookViews>
  <sheets>
    <sheet name="Introduction" sheetId="1" r:id="rId1"/>
    <sheet name="COUNTIFS &amp; SUMIFS" sheetId="11" r:id="rId2"/>
    <sheet name="IF" sheetId="12" r:id="rId3"/>
    <sheet name="VLOOKUP" sheetId="13" r:id="rId4"/>
    <sheet name="PivotTables" sheetId="16" r:id="rId5"/>
    <sheet name="Data Visualization" sheetId="17" r:id="rId6"/>
    <sheet name="Exercise" sheetId="26" r:id="rId7"/>
  </sheets>
  <externalReferences>
    <externalReference r:id="rId8"/>
  </externalReferences>
  <definedNames>
    <definedName name="Slicer_Job_Satisfaction">#N/A</definedName>
  </definedNames>
  <calcPr calcId="191029"/>
  <pivotCaches>
    <pivotCache cacheId="4" r:id="rId9"/>
  </pivotCaches>
  <extLst>
    <ext xmlns:x14="http://schemas.microsoft.com/office/spreadsheetml/2009/9/main" uri="{BBE1A952-AA13-448e-AADC-164F8A28A991}">
      <x14:slicerCaches>
        <x14:slicerCache r:id="rId10"/>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N21" i="26" l="1"/>
  <c r="N17" i="26"/>
  <c r="N12" i="26"/>
  <c r="N7" i="26"/>
  <c r="N3" i="26"/>
  <c r="N27" i="26" l="1"/>
  <c r="G18" i="11" l="1"/>
  <c r="E20" i="1"/>
  <c r="E17" i="1"/>
  <c r="D27" i="1"/>
  <c r="E16" i="1"/>
  <c r="D49" i="1"/>
  <c r="E49" i="1"/>
  <c r="D26" i="1"/>
  <c r="E48" i="1"/>
  <c r="D48" i="1"/>
  <c r="E18" i="1"/>
  <c r="D35" i="1"/>
  <c r="D36" i="1"/>
  <c r="E19" i="1"/>
  <c r="C49" i="1"/>
  <c r="E15" i="1"/>
  <c r="D25" i="1"/>
  <c r="D37" i="1"/>
  <c r="C48" i="1"/>
  <c r="F3" i="17" l="1"/>
  <c r="F4" i="17"/>
  <c r="F5" i="17"/>
  <c r="F6" i="17"/>
  <c r="F7" i="17"/>
  <c r="F2" i="17"/>
  <c r="E3" i="17"/>
  <c r="E4" i="17"/>
  <c r="E5" i="17"/>
  <c r="E6" i="17"/>
  <c r="E7" i="17"/>
  <c r="E2" i="17"/>
  <c r="C7" i="17"/>
  <c r="D7" i="17"/>
  <c r="B7" i="17"/>
  <c r="J26" i="13" l="1"/>
  <c r="J25" i="13"/>
  <c r="J24" i="13"/>
  <c r="J23" i="13"/>
  <c r="J22" i="13"/>
  <c r="I17" i="13"/>
  <c r="I16" i="13"/>
  <c r="I15" i="13"/>
  <c r="F15" i="1" l="1"/>
  <c r="F16" i="1"/>
  <c r="F17" i="1"/>
  <c r="F18" i="1"/>
  <c r="F19" i="1"/>
  <c r="F20" i="1"/>
  <c r="F17" i="12"/>
  <c r="F18" i="12"/>
  <c r="F19" i="12"/>
  <c r="F20" i="12"/>
  <c r="F21" i="12"/>
  <c r="F22" i="12"/>
  <c r="F16" i="12"/>
  <c r="E18" i="11"/>
  <c r="E19" i="11"/>
  <c r="E20" i="11"/>
  <c r="E21" i="11"/>
  <c r="E22" i="11"/>
  <c r="E23" i="11"/>
  <c r="E24" i="11"/>
  <c r="E25" i="11"/>
  <c r="E26" i="11"/>
  <c r="E27" i="11"/>
  <c r="E28" i="11"/>
  <c r="E17" i="11"/>
  <c r="E25" i="1"/>
  <c r="E26" i="1"/>
  <c r="E27" i="1"/>
  <c r="E35" i="1"/>
  <c r="E36" i="1"/>
  <c r="E37" i="1"/>
  <c r="C45" i="1"/>
  <c r="D45" i="1"/>
  <c r="E45" i="1"/>
  <c r="C46" i="1"/>
  <c r="D46" i="1"/>
  <c r="E46" i="1"/>
  <c r="G22" i="11" l="1"/>
</calcChain>
</file>

<file path=xl/sharedStrings.xml><?xml version="1.0" encoding="utf-8"?>
<sst xmlns="http://schemas.openxmlformats.org/spreadsheetml/2006/main" count="545" uniqueCount="358">
  <si>
    <t>Display formula + highlight inputs</t>
  </si>
  <si>
    <t>Shortcut</t>
  </si>
  <si>
    <t>Windows/PC</t>
  </si>
  <si>
    <t>F4</t>
  </si>
  <si>
    <t>F2</t>
  </si>
  <si>
    <t>Mac</t>
  </si>
  <si>
    <t>Arguments:</t>
  </si>
  <si>
    <t>Summary:</t>
  </si>
  <si>
    <t>Purpose:</t>
  </si>
  <si>
    <t>Syntax:</t>
  </si>
  <si>
    <t>Formula</t>
  </si>
  <si>
    <t>Output</t>
  </si>
  <si>
    <t>Solution</t>
  </si>
  <si>
    <t>Logical Operators</t>
  </si>
  <si>
    <t>Operator</t>
  </si>
  <si>
    <t>Meaning</t>
  </si>
  <si>
    <t>Example:</t>
  </si>
  <si>
    <t>=</t>
  </si>
  <si>
    <t>Equal to</t>
  </si>
  <si>
    <t>&lt;&gt;</t>
  </si>
  <si>
    <t>Not equal to</t>
  </si>
  <si>
    <t>&gt;</t>
  </si>
  <si>
    <t>Greater than</t>
  </si>
  <si>
    <t>&lt;</t>
  </si>
  <si>
    <t>Less than</t>
  </si>
  <si>
    <t>&gt;=</t>
  </si>
  <si>
    <t>Greater than or equal to</t>
  </si>
  <si>
    <t>&lt;=</t>
  </si>
  <si>
    <t>Less than or equal to</t>
  </si>
  <si>
    <t>Relative Cell Reference</t>
  </si>
  <si>
    <t>Data</t>
  </si>
  <si>
    <t>Excel default</t>
  </si>
  <si>
    <t>Absolute Cell Reference</t>
  </si>
  <si>
    <t>Number</t>
  </si>
  <si>
    <t>Multiply by</t>
  </si>
  <si>
    <t>Used to keep a row and column constant</t>
  </si>
  <si>
    <t>Designated in a formula by the addition of a dollar sign ($)</t>
  </si>
  <si>
    <t>Mixed Cell Reference</t>
  </si>
  <si>
    <t>For example:</t>
  </si>
  <si>
    <t>Formulas:</t>
  </si>
  <si>
    <t>Keyboard Shortcuts</t>
  </si>
  <si>
    <t>Jump to end of table</t>
  </si>
  <si>
    <t>Control + (Up/Down/Left/Right)</t>
  </si>
  <si>
    <t>Command + (Up/Down/Left/Right)</t>
  </si>
  <si>
    <t>Jump to end of table +
highlight entire region</t>
  </si>
  <si>
    <t>Control + Shift + (Up/Down/Left/Right)</t>
  </si>
  <si>
    <t>Command + Shift + (Up/Down/Left/Right)</t>
  </si>
  <si>
    <t>Cycle through cell reference</t>
  </si>
  <si>
    <t>Control + U</t>
  </si>
  <si>
    <t>Price</t>
  </si>
  <si>
    <t>Grade</t>
  </si>
  <si>
    <t>A</t>
  </si>
  <si>
    <t>Profit</t>
  </si>
  <si>
    <t>Agenda</t>
  </si>
  <si>
    <r>
      <t>A$1</t>
    </r>
    <r>
      <rPr>
        <sz val="12"/>
        <color theme="1"/>
        <rFont val="Calibri"/>
        <family val="2"/>
        <scheme val="minor"/>
      </rPr>
      <t>: the row does not change when copied</t>
    </r>
  </si>
  <si>
    <r>
      <t>$A1</t>
    </r>
    <r>
      <rPr>
        <sz val="12"/>
        <color theme="1"/>
        <rFont val="Calibri"/>
        <family val="2"/>
        <scheme val="minor"/>
      </rPr>
      <t>: the column does not change when copied</t>
    </r>
  </si>
  <si>
    <t>ID Number</t>
  </si>
  <si>
    <t>When copied across multiple cells, they change based on the relative positions of rows and columns.</t>
  </si>
  <si>
    <t>Unlike relative references, absolute references do not change when copied or filled.</t>
  </si>
  <si>
    <t>Can precede the column reference or row reference</t>
  </si>
  <si>
    <t>Command + T</t>
  </si>
  <si>
    <t>Technical Skills Workshop</t>
  </si>
  <si>
    <t>IF</t>
  </si>
  <si>
    <t>VLOOKUP</t>
  </si>
  <si>
    <t>PivotTables</t>
  </si>
  <si>
    <t>Data Visualization</t>
  </si>
  <si>
    <t>Exercise</t>
  </si>
  <si>
    <t>COUNTIFS and SUMIFS Functions</t>
  </si>
  <si>
    <t>The COUNTIFS and SUMIFS function perform the same tasks as their COUNTIF and SUMIF counterparts, but they allow multiple criteria</t>
  </si>
  <si>
    <t>Count/sum numbers that match the multiple criteria</t>
  </si>
  <si>
    <t>Returns:</t>
  </si>
  <si>
    <t>The number/sum of cells that meet all criteria</t>
  </si>
  <si>
    <t>Month</t>
  </si>
  <si>
    <t>Jan</t>
  </si>
  <si>
    <t>Feb</t>
  </si>
  <si>
    <t>Mar</t>
  </si>
  <si>
    <t>Apr</t>
  </si>
  <si>
    <t>May</t>
  </si>
  <si>
    <t>Jun</t>
  </si>
  <si>
    <t>Jul</t>
  </si>
  <si>
    <t>Aug</t>
  </si>
  <si>
    <t>Sep</t>
  </si>
  <si>
    <t>Oct</t>
  </si>
  <si>
    <t>Nov</t>
  </si>
  <si>
    <t>Dec</t>
  </si>
  <si>
    <t>Revenue</t>
  </si>
  <si>
    <t>Cost</t>
  </si>
  <si>
    <t>Result</t>
  </si>
  <si>
    <t>IF Function</t>
  </si>
  <si>
    <t>The IF function performs a logical test and returns one value for a TRUE result and another for a FALSE result</t>
  </si>
  <si>
    <t>Test for a specific condition</t>
  </si>
  <si>
    <t>The values you supply for TRUE or FALSE</t>
  </si>
  <si>
    <t>Name</t>
  </si>
  <si>
    <t>Quantity</t>
  </si>
  <si>
    <t>Reorder?</t>
  </si>
  <si>
    <t>ID</t>
  </si>
  <si>
    <t>CA-001</t>
  </si>
  <si>
    <t>CA-002</t>
  </si>
  <si>
    <t>CA-003</t>
  </si>
  <si>
    <t>CA-004</t>
  </si>
  <si>
    <t>CA-005</t>
  </si>
  <si>
    <t>CA-006</t>
  </si>
  <si>
    <t>CA-007</t>
  </si>
  <si>
    <t>Toaster</t>
  </si>
  <si>
    <t>Microwave</t>
  </si>
  <si>
    <t>Blender</t>
  </si>
  <si>
    <t>Egg Cooker</t>
  </si>
  <si>
    <t>Coffee Mixer</t>
  </si>
  <si>
    <t>Fridge</t>
  </si>
  <si>
    <t>Soap</t>
  </si>
  <si>
    <t>VLOOKUP Function</t>
  </si>
  <si>
    <t>The VLOOKUP function looks for and retrieves data from a specific column in a table</t>
  </si>
  <si>
    <t>Look up a value in a table by matching the first column</t>
  </si>
  <si>
    <t>The matched value from a table</t>
  </si>
  <si>
    <t xml:space="preserve">                                                   FALSE = exact match</t>
  </si>
  <si>
    <t>State</t>
  </si>
  <si>
    <t>OH</t>
  </si>
  <si>
    <t>CA</t>
  </si>
  <si>
    <t>IL</t>
  </si>
  <si>
    <t>KY</t>
  </si>
  <si>
    <t>TX</t>
  </si>
  <si>
    <t>CO</t>
  </si>
  <si>
    <t>WA</t>
  </si>
  <si>
    <t>Group Size</t>
  </si>
  <si>
    <t>Tasks</t>
  </si>
  <si>
    <t>Small</t>
  </si>
  <si>
    <t>Medium</t>
  </si>
  <si>
    <t>Large</t>
  </si>
  <si>
    <t>Exact match</t>
  </si>
  <si>
    <t>Joe Bruin</t>
  </si>
  <si>
    <t>Josie Bruin</t>
  </si>
  <si>
    <t>Gene Block</t>
  </si>
  <si>
    <t>Approximate Match</t>
  </si>
  <si>
    <t>Percent</t>
  </si>
  <si>
    <t>Value</t>
  </si>
  <si>
    <t>F</t>
  </si>
  <si>
    <t>D</t>
  </si>
  <si>
    <t>C</t>
  </si>
  <si>
    <t>B</t>
  </si>
  <si>
    <t>Student ID</t>
  </si>
  <si>
    <t>Position</t>
  </si>
  <si>
    <t>Salary</t>
  </si>
  <si>
    <t>Job Satisfaction</t>
  </si>
  <si>
    <t>Salary Rank</t>
  </si>
  <si>
    <t>Sales Rep</t>
  </si>
  <si>
    <t>Sale Rep</t>
  </si>
  <si>
    <t>Support Staff</t>
  </si>
  <si>
    <t>Director</t>
  </si>
  <si>
    <t>Accountant</t>
  </si>
  <si>
    <t>Manager</t>
  </si>
  <si>
    <t>Bills</t>
  </si>
  <si>
    <t>Rent</t>
  </si>
  <si>
    <t>Car</t>
  </si>
  <si>
    <t>Credit Cards</t>
  </si>
  <si>
    <t>Food</t>
  </si>
  <si>
    <t>Phone</t>
  </si>
  <si>
    <t>Total</t>
  </si>
  <si>
    <t>How to Insert a PivotTable?</t>
  </si>
  <si>
    <t>Step 1: Click on any cell within the data set</t>
  </si>
  <si>
    <t xml:space="preserve">Step 2: Insert tab  -&gt; Tables group -&gt; PivotTable </t>
  </si>
  <si>
    <t>Step 4: Drag Fields to display</t>
  </si>
  <si>
    <t>Row Labels</t>
  </si>
  <si>
    <t>Grand Total</t>
  </si>
  <si>
    <t>Average of Salary</t>
  </si>
  <si>
    <t>Method 1: Use the dropdown arrows beside row/column labels</t>
  </si>
  <si>
    <t>Method 2: Drag a field down in the filters section</t>
  </si>
  <si>
    <t>PivotTables: Filters</t>
  </si>
  <si>
    <t>PivotTables: Slicers</t>
  </si>
  <si>
    <t>More robust and accessible way to filter</t>
  </si>
  <si>
    <t>Step 1: Click on the PivotTable</t>
  </si>
  <si>
    <t>Step 2: PivotTable Analyze -&gt; Insert Slicer</t>
  </si>
  <si>
    <t>Step 3: Customize your slicer to make it appealing</t>
  </si>
  <si>
    <t>Jan-20</t>
  </si>
  <si>
    <t>16-Feb</t>
  </si>
  <si>
    <t>16-Mar</t>
  </si>
  <si>
    <t>Why is it useful?</t>
  </si>
  <si>
    <t>1) Understand  the composition, distribution, and overlapping of data</t>
  </si>
  <si>
    <t>2) Find relationships among data</t>
  </si>
  <si>
    <t>3) Determine patterns and predict future trends</t>
  </si>
  <si>
    <t>4) Tell meaningful and engaging stories to decision makers</t>
  </si>
  <si>
    <t>Creating a visualization</t>
  </si>
  <si>
    <t>• Find the most appropriate chart for visualizing your data</t>
  </si>
  <si>
    <t>Select the Dataset -&gt; Insert a Chart - &gt; Add chart elements</t>
  </si>
  <si>
    <r>
      <t xml:space="preserve">For example, if you copy the formula </t>
    </r>
    <r>
      <rPr>
        <b/>
        <sz val="12"/>
        <color theme="1"/>
        <rFont val="Calibri"/>
        <family val="2"/>
        <scheme val="minor"/>
      </rPr>
      <t xml:space="preserve">=B25*5 </t>
    </r>
    <r>
      <rPr>
        <sz val="12"/>
        <color theme="1"/>
        <rFont val="Calibri"/>
        <family val="2"/>
        <scheme val="minor"/>
      </rPr>
      <t xml:space="preserve">from row 25 to row 26, the formula will become </t>
    </r>
    <r>
      <rPr>
        <b/>
        <sz val="12"/>
        <color theme="1"/>
        <rFont val="Calibri"/>
        <family val="2"/>
        <scheme val="minor"/>
      </rPr>
      <t>=B26*5</t>
    </r>
    <r>
      <rPr>
        <sz val="12"/>
        <color theme="1"/>
        <rFont val="Calibri"/>
        <family val="2"/>
        <scheme val="minor"/>
      </rPr>
      <t>.</t>
    </r>
  </si>
  <si>
    <t>COUNTIFS &amp; SUMIFS</t>
  </si>
  <si>
    <t>Total Positive Profit with revenue greater than $9200</t>
  </si>
  <si>
    <r>
      <t xml:space="preserve">sum_range </t>
    </r>
    <r>
      <rPr>
        <sz val="11"/>
        <rFont val="Calibri"/>
        <family val="2"/>
        <scheme val="minor"/>
      </rPr>
      <t>– [SUMIFS only] The range to be summed</t>
    </r>
  </si>
  <si>
    <r>
      <t xml:space="preserve">[range2] </t>
    </r>
    <r>
      <rPr>
        <sz val="11"/>
        <rFont val="Calibri"/>
        <family val="2"/>
        <scheme val="minor"/>
      </rPr>
      <t>– [optional] The second range to evaluate</t>
    </r>
  </si>
  <si>
    <r>
      <t xml:space="preserve">[criteria 2] </t>
    </r>
    <r>
      <rPr>
        <sz val="11"/>
        <rFont val="Calibri"/>
        <family val="2"/>
        <scheme val="minor"/>
      </rPr>
      <t xml:space="preserve">– [optional] The criteria to use on </t>
    </r>
    <r>
      <rPr>
        <sz val="11"/>
        <color theme="4"/>
        <rFont val="Calibri"/>
        <family val="2"/>
        <scheme val="minor"/>
      </rPr>
      <t>[range2]</t>
    </r>
  </si>
  <si>
    <r>
      <t xml:space="preserve">col_index </t>
    </r>
    <r>
      <rPr>
        <sz val="11"/>
        <rFont val="Calibri"/>
        <family val="2"/>
        <scheme val="minor"/>
      </rPr>
      <t>– The column in the table from which to retrieve a value</t>
    </r>
  </si>
  <si>
    <r>
      <rPr>
        <sz val="11"/>
        <color theme="7" tint="-0.249977111117893"/>
        <rFont val="Calibri"/>
        <family val="2"/>
        <scheme val="minor"/>
      </rPr>
      <t>[range_lookup]</t>
    </r>
    <r>
      <rPr>
        <sz val="11"/>
        <rFont val="Calibri"/>
        <family val="2"/>
        <scheme val="minor"/>
      </rPr>
      <t xml:space="preserve"> – [optional] TRUE = approximate match (default)</t>
    </r>
  </si>
  <si>
    <t>Step 3: Choose to create a PivotTable on new or existing worksheet</t>
  </si>
  <si>
    <t>Table must be sorted in ascending order; approximate match returns the largest value that doesn't exceed lookup value (ceiling)</t>
  </si>
  <si>
    <t>Check</t>
  </si>
  <si>
    <t>Answer</t>
  </si>
  <si>
    <t>Number of months with revenue and cost both less than $7000</t>
  </si>
  <si>
    <t>Example: Reorder product is there are less than 10 remaining</t>
  </si>
  <si>
    <r>
      <t>=VLOOKUP(</t>
    </r>
    <r>
      <rPr>
        <sz val="11"/>
        <color theme="5"/>
        <rFont val="Calibri"/>
        <family val="2"/>
        <scheme val="minor"/>
      </rPr>
      <t>"Joe Bruin"</t>
    </r>
    <r>
      <rPr>
        <sz val="11"/>
        <color theme="1"/>
        <rFont val="Calibri"/>
        <family val="2"/>
        <scheme val="minor"/>
      </rPr>
      <t xml:space="preserve">, </t>
    </r>
    <r>
      <rPr>
        <sz val="11"/>
        <color theme="9" tint="-0.249977111117893"/>
        <rFont val="Calibri"/>
        <family val="2"/>
        <scheme val="minor"/>
      </rPr>
      <t>$B$15:$C$17</t>
    </r>
    <r>
      <rPr>
        <sz val="11"/>
        <color theme="1"/>
        <rFont val="Calibri"/>
        <family val="2"/>
        <scheme val="minor"/>
      </rPr>
      <t xml:space="preserve">, </t>
    </r>
    <r>
      <rPr>
        <sz val="11"/>
        <color theme="4"/>
        <rFont val="Calibri"/>
        <family val="2"/>
        <scheme val="minor"/>
      </rPr>
      <t>2</t>
    </r>
    <r>
      <rPr>
        <sz val="11"/>
        <color theme="1"/>
        <rFont val="Calibri"/>
        <family val="2"/>
        <scheme val="minor"/>
      </rPr>
      <t xml:space="preserve">, </t>
    </r>
    <r>
      <rPr>
        <sz val="11"/>
        <color theme="7" tint="-0.249977111117893"/>
        <rFont val="Calibri"/>
        <family val="2"/>
        <scheme val="minor"/>
      </rPr>
      <t>FALSE</t>
    </r>
    <r>
      <rPr>
        <sz val="11"/>
        <color theme="1"/>
        <rFont val="Calibri"/>
        <family val="2"/>
        <scheme val="minor"/>
      </rPr>
      <t>)</t>
    </r>
  </si>
  <si>
    <r>
      <t>=VLOOKUP(</t>
    </r>
    <r>
      <rPr>
        <sz val="11"/>
        <color theme="5"/>
        <rFont val="Calibri"/>
        <family val="2"/>
        <scheme val="minor"/>
      </rPr>
      <t>value</t>
    </r>
    <r>
      <rPr>
        <sz val="11"/>
        <color theme="1"/>
        <rFont val="Calibri"/>
        <family val="2"/>
        <scheme val="minor"/>
      </rPr>
      <t xml:space="preserve">, </t>
    </r>
    <r>
      <rPr>
        <sz val="11"/>
        <color theme="9" tint="-0.249977111117893"/>
        <rFont val="Calibri"/>
        <family val="2"/>
        <scheme val="minor"/>
      </rPr>
      <t xml:space="preserve">table, </t>
    </r>
    <r>
      <rPr>
        <sz val="11"/>
        <color theme="4"/>
        <rFont val="Calibri"/>
        <family val="2"/>
        <scheme val="minor"/>
      </rPr>
      <t xml:space="preserve">col_index, </t>
    </r>
    <r>
      <rPr>
        <sz val="11"/>
        <color theme="7" tint="-0.249977111117893"/>
        <rFont val="Calibri"/>
        <family val="2"/>
        <scheme val="minor"/>
      </rPr>
      <t>[range_lookup]</t>
    </r>
    <r>
      <rPr>
        <sz val="11"/>
        <color theme="1"/>
        <rFont val="Calibri"/>
        <family val="2"/>
        <scheme val="minor"/>
      </rPr>
      <t>)</t>
    </r>
  </si>
  <si>
    <r>
      <rPr>
        <sz val="11"/>
        <color theme="5"/>
        <rFont val="Calibri"/>
        <family val="2"/>
        <scheme val="minor"/>
      </rPr>
      <t>value</t>
    </r>
    <r>
      <rPr>
        <sz val="11"/>
        <color theme="1"/>
        <rFont val="Calibri"/>
        <family val="2"/>
        <scheme val="minor"/>
      </rPr>
      <t xml:space="preserve"> – A value to look for in the first column of a table</t>
    </r>
  </si>
  <si>
    <r>
      <rPr>
        <sz val="11"/>
        <color theme="9" tint="-0.249977111117893"/>
        <rFont val="Calibri"/>
        <family val="2"/>
        <scheme val="minor"/>
      </rPr>
      <t>table</t>
    </r>
    <r>
      <rPr>
        <sz val="11"/>
        <color theme="1"/>
        <rFont val="Calibri"/>
        <family val="2"/>
        <scheme val="minor"/>
      </rPr>
      <t xml:space="preserve"> – The table from which to retrieve a value</t>
    </r>
  </si>
  <si>
    <r>
      <t>=VLOOKUP(</t>
    </r>
    <r>
      <rPr>
        <sz val="11"/>
        <color theme="5"/>
        <rFont val="Calibri"/>
        <family val="2"/>
        <scheme val="minor"/>
      </rPr>
      <t>"Gene Block"</t>
    </r>
    <r>
      <rPr>
        <sz val="11"/>
        <color theme="1"/>
        <rFont val="Calibri"/>
        <family val="2"/>
        <scheme val="minor"/>
      </rPr>
      <t xml:space="preserve">, </t>
    </r>
    <r>
      <rPr>
        <sz val="11"/>
        <color theme="9" tint="-0.249977111117893"/>
        <rFont val="Calibri"/>
        <family val="2"/>
        <scheme val="minor"/>
      </rPr>
      <t>$B$15:$C$17</t>
    </r>
    <r>
      <rPr>
        <sz val="11"/>
        <color theme="1"/>
        <rFont val="Calibri"/>
        <family val="2"/>
        <scheme val="minor"/>
      </rPr>
      <t xml:space="preserve">, </t>
    </r>
    <r>
      <rPr>
        <sz val="11"/>
        <color theme="4"/>
        <rFont val="Calibri"/>
        <family val="2"/>
        <scheme val="minor"/>
      </rPr>
      <t>2</t>
    </r>
    <r>
      <rPr>
        <sz val="11"/>
        <color theme="1"/>
        <rFont val="Calibri"/>
        <family val="2"/>
        <scheme val="minor"/>
      </rPr>
      <t xml:space="preserve">, </t>
    </r>
    <r>
      <rPr>
        <sz val="11"/>
        <color theme="7" tint="-0.249977111117893"/>
        <rFont val="Calibri"/>
        <family val="2"/>
        <scheme val="minor"/>
      </rPr>
      <t>FALSE</t>
    </r>
    <r>
      <rPr>
        <sz val="11"/>
        <color theme="1"/>
        <rFont val="Calibri"/>
        <family val="2"/>
        <scheme val="minor"/>
      </rPr>
      <t>)</t>
    </r>
  </si>
  <si>
    <r>
      <t>=VLOOKUP(</t>
    </r>
    <r>
      <rPr>
        <sz val="11"/>
        <color theme="5"/>
        <rFont val="Calibri"/>
        <family val="2"/>
        <scheme val="minor"/>
      </rPr>
      <t>"Kevin Hart"</t>
    </r>
    <r>
      <rPr>
        <sz val="11"/>
        <color theme="1"/>
        <rFont val="Calibri"/>
        <family val="2"/>
        <scheme val="minor"/>
      </rPr>
      <t xml:space="preserve">, </t>
    </r>
    <r>
      <rPr>
        <sz val="11"/>
        <color theme="9" tint="-0.249977111117893"/>
        <rFont val="Calibri"/>
        <family val="2"/>
        <scheme val="minor"/>
      </rPr>
      <t>$B$15:$C$17</t>
    </r>
    <r>
      <rPr>
        <sz val="11"/>
        <color theme="1"/>
        <rFont val="Calibri"/>
        <family val="2"/>
        <scheme val="minor"/>
      </rPr>
      <t xml:space="preserve">, </t>
    </r>
    <r>
      <rPr>
        <sz val="11"/>
        <color theme="4"/>
        <rFont val="Calibri"/>
        <family val="2"/>
        <scheme val="minor"/>
      </rPr>
      <t>2</t>
    </r>
    <r>
      <rPr>
        <sz val="11"/>
        <color theme="1"/>
        <rFont val="Calibri"/>
        <family val="2"/>
        <scheme val="minor"/>
      </rPr>
      <t xml:space="preserve">, </t>
    </r>
    <r>
      <rPr>
        <sz val="11"/>
        <color theme="7" tint="-0.249977111117893"/>
        <rFont val="Calibri"/>
        <family val="2"/>
        <scheme val="minor"/>
      </rPr>
      <t>FALSE</t>
    </r>
    <r>
      <rPr>
        <sz val="11"/>
        <color theme="1"/>
        <rFont val="Calibri"/>
        <family val="2"/>
        <scheme val="minor"/>
      </rPr>
      <t>)</t>
    </r>
  </si>
  <si>
    <r>
      <t>=VLOOKUP(</t>
    </r>
    <r>
      <rPr>
        <sz val="11"/>
        <color theme="5"/>
        <rFont val="Calibri"/>
        <family val="2"/>
        <scheme val="minor"/>
      </rPr>
      <t>E23</t>
    </r>
    <r>
      <rPr>
        <sz val="11"/>
        <color theme="1"/>
        <rFont val="Calibri"/>
        <family val="2"/>
        <scheme val="minor"/>
      </rPr>
      <t xml:space="preserve">, </t>
    </r>
    <r>
      <rPr>
        <sz val="11"/>
        <color theme="9" tint="-0.249977111117893"/>
        <rFont val="Calibri"/>
        <family val="2"/>
        <scheme val="minor"/>
      </rPr>
      <t>$B$23:$C$27</t>
    </r>
    <r>
      <rPr>
        <sz val="11"/>
        <color theme="1"/>
        <rFont val="Calibri"/>
        <family val="2"/>
        <scheme val="minor"/>
      </rPr>
      <t xml:space="preserve">, </t>
    </r>
    <r>
      <rPr>
        <sz val="11"/>
        <color theme="4"/>
        <rFont val="Calibri"/>
        <family val="2"/>
        <scheme val="minor"/>
      </rPr>
      <t>2</t>
    </r>
    <r>
      <rPr>
        <sz val="11"/>
        <color theme="1"/>
        <rFont val="Calibri"/>
        <family val="2"/>
        <scheme val="minor"/>
      </rPr>
      <t xml:space="preserve">, </t>
    </r>
    <r>
      <rPr>
        <sz val="11"/>
        <color theme="7" tint="-0.249977111117893"/>
        <rFont val="Calibri"/>
        <family val="2"/>
        <scheme val="minor"/>
      </rPr>
      <t>TRUE</t>
    </r>
    <r>
      <rPr>
        <sz val="11"/>
        <color theme="1"/>
        <rFont val="Calibri"/>
        <family val="2"/>
        <scheme val="minor"/>
      </rPr>
      <t>)</t>
    </r>
  </si>
  <si>
    <r>
      <t>=VLOOKUP(</t>
    </r>
    <r>
      <rPr>
        <sz val="11"/>
        <color theme="5"/>
        <rFont val="Calibri"/>
        <family val="2"/>
        <scheme val="minor"/>
      </rPr>
      <t>E24</t>
    </r>
    <r>
      <rPr>
        <sz val="11"/>
        <color theme="1"/>
        <rFont val="Calibri"/>
        <family val="2"/>
        <scheme val="minor"/>
      </rPr>
      <t xml:space="preserve">, </t>
    </r>
    <r>
      <rPr>
        <sz val="11"/>
        <color theme="9" tint="-0.249977111117893"/>
        <rFont val="Calibri"/>
        <family val="2"/>
        <scheme val="minor"/>
      </rPr>
      <t>$B$23:$C$27</t>
    </r>
    <r>
      <rPr>
        <sz val="11"/>
        <color theme="1"/>
        <rFont val="Calibri"/>
        <family val="2"/>
        <scheme val="minor"/>
      </rPr>
      <t xml:space="preserve">, </t>
    </r>
    <r>
      <rPr>
        <sz val="11"/>
        <color theme="4"/>
        <rFont val="Calibri"/>
        <family val="2"/>
        <scheme val="minor"/>
      </rPr>
      <t>2</t>
    </r>
    <r>
      <rPr>
        <sz val="11"/>
        <color theme="1"/>
        <rFont val="Calibri"/>
        <family val="2"/>
        <scheme val="minor"/>
      </rPr>
      <t xml:space="preserve">, </t>
    </r>
    <r>
      <rPr>
        <sz val="11"/>
        <color theme="7" tint="-0.249977111117893"/>
        <rFont val="Calibri"/>
        <family val="2"/>
        <scheme val="minor"/>
      </rPr>
      <t>TRUE</t>
    </r>
    <r>
      <rPr>
        <sz val="11"/>
        <color theme="1"/>
        <rFont val="Calibri"/>
        <family val="2"/>
        <scheme val="minor"/>
      </rPr>
      <t>)</t>
    </r>
  </si>
  <si>
    <r>
      <t>=VLOOKUP(</t>
    </r>
    <r>
      <rPr>
        <sz val="11"/>
        <color theme="5"/>
        <rFont val="Calibri"/>
        <family val="2"/>
        <scheme val="minor"/>
      </rPr>
      <t>E25</t>
    </r>
    <r>
      <rPr>
        <sz val="11"/>
        <color theme="1"/>
        <rFont val="Calibri"/>
        <family val="2"/>
        <scheme val="minor"/>
      </rPr>
      <t xml:space="preserve">, </t>
    </r>
    <r>
      <rPr>
        <sz val="11"/>
        <color theme="9" tint="-0.249977111117893"/>
        <rFont val="Calibri"/>
        <family val="2"/>
        <scheme val="minor"/>
      </rPr>
      <t>$B$23:$C$27</t>
    </r>
    <r>
      <rPr>
        <sz val="11"/>
        <color theme="1"/>
        <rFont val="Calibri"/>
        <family val="2"/>
        <scheme val="minor"/>
      </rPr>
      <t xml:space="preserve">, </t>
    </r>
    <r>
      <rPr>
        <sz val="11"/>
        <color theme="4"/>
        <rFont val="Calibri"/>
        <family val="2"/>
        <scheme val="minor"/>
      </rPr>
      <t>2</t>
    </r>
    <r>
      <rPr>
        <sz val="11"/>
        <color theme="1"/>
        <rFont val="Calibri"/>
        <family val="2"/>
        <scheme val="minor"/>
      </rPr>
      <t xml:space="preserve">, </t>
    </r>
    <r>
      <rPr>
        <sz val="11"/>
        <color theme="7" tint="-0.249977111117893"/>
        <rFont val="Calibri"/>
        <family val="2"/>
        <scheme val="minor"/>
      </rPr>
      <t>TRUE</t>
    </r>
    <r>
      <rPr>
        <sz val="11"/>
        <color theme="1"/>
        <rFont val="Calibri"/>
        <family val="2"/>
        <scheme val="minor"/>
      </rPr>
      <t>)</t>
    </r>
  </si>
  <si>
    <r>
      <t>=VLOOKUP(</t>
    </r>
    <r>
      <rPr>
        <sz val="11"/>
        <color theme="5"/>
        <rFont val="Calibri"/>
        <family val="2"/>
        <scheme val="minor"/>
      </rPr>
      <t>E26</t>
    </r>
    <r>
      <rPr>
        <sz val="11"/>
        <color theme="1"/>
        <rFont val="Calibri"/>
        <family val="2"/>
        <scheme val="minor"/>
      </rPr>
      <t xml:space="preserve">, </t>
    </r>
    <r>
      <rPr>
        <sz val="11"/>
        <color theme="9" tint="-0.249977111117893"/>
        <rFont val="Calibri"/>
        <family val="2"/>
        <scheme val="minor"/>
      </rPr>
      <t>$B$23:$C$27</t>
    </r>
    <r>
      <rPr>
        <sz val="11"/>
        <color theme="1"/>
        <rFont val="Calibri"/>
        <family val="2"/>
        <scheme val="minor"/>
      </rPr>
      <t xml:space="preserve">, </t>
    </r>
    <r>
      <rPr>
        <sz val="11"/>
        <color theme="4"/>
        <rFont val="Calibri"/>
        <family val="2"/>
        <scheme val="minor"/>
      </rPr>
      <t>2</t>
    </r>
    <r>
      <rPr>
        <sz val="11"/>
        <color theme="1"/>
        <rFont val="Calibri"/>
        <family val="2"/>
        <scheme val="minor"/>
      </rPr>
      <t>)</t>
    </r>
  </si>
  <si>
    <r>
      <t>=VLOOKUP(</t>
    </r>
    <r>
      <rPr>
        <sz val="11"/>
        <color theme="5"/>
        <rFont val="Calibri"/>
        <family val="2"/>
        <scheme val="minor"/>
      </rPr>
      <t>E27</t>
    </r>
    <r>
      <rPr>
        <sz val="11"/>
        <color theme="1"/>
        <rFont val="Calibri"/>
        <family val="2"/>
        <scheme val="minor"/>
      </rPr>
      <t xml:space="preserve">, </t>
    </r>
    <r>
      <rPr>
        <sz val="11"/>
        <color theme="9" tint="-0.249977111117893"/>
        <rFont val="Calibri"/>
        <family val="2"/>
        <scheme val="minor"/>
      </rPr>
      <t>$B$23:$C$27</t>
    </r>
    <r>
      <rPr>
        <sz val="11"/>
        <color theme="1"/>
        <rFont val="Calibri"/>
        <family val="2"/>
        <scheme val="minor"/>
      </rPr>
      <t xml:space="preserve">, </t>
    </r>
    <r>
      <rPr>
        <sz val="11"/>
        <color theme="4"/>
        <rFont val="Calibri"/>
        <family val="2"/>
        <scheme val="minor"/>
      </rPr>
      <t>2</t>
    </r>
    <r>
      <rPr>
        <sz val="11"/>
        <color theme="1"/>
        <rFont val="Calibri"/>
        <family val="2"/>
        <scheme val="minor"/>
      </rPr>
      <t>)</t>
    </r>
  </si>
  <si>
    <r>
      <t>=COUNTIFS(</t>
    </r>
    <r>
      <rPr>
        <sz val="11"/>
        <color theme="5"/>
        <rFont val="Calibri"/>
        <family val="2"/>
        <scheme val="minor"/>
      </rPr>
      <t>range1</t>
    </r>
    <r>
      <rPr>
        <sz val="11"/>
        <color theme="1"/>
        <rFont val="Calibri"/>
        <family val="2"/>
        <scheme val="minor"/>
      </rPr>
      <t xml:space="preserve">, </t>
    </r>
    <r>
      <rPr>
        <sz val="11"/>
        <color theme="9" tint="-0.249977111117893"/>
        <rFont val="Calibri"/>
        <family val="2"/>
        <scheme val="minor"/>
      </rPr>
      <t xml:space="preserve">criteria1, </t>
    </r>
    <r>
      <rPr>
        <sz val="11"/>
        <color theme="4"/>
        <rFont val="Calibri"/>
        <family val="2"/>
        <scheme val="minor"/>
      </rPr>
      <t xml:space="preserve">[range2], </t>
    </r>
    <r>
      <rPr>
        <sz val="11"/>
        <color theme="7" tint="-0.249977111117893"/>
        <rFont val="Calibri"/>
        <family val="2"/>
        <scheme val="minor"/>
      </rPr>
      <t>[criteria2],...</t>
    </r>
    <r>
      <rPr>
        <sz val="11"/>
        <color theme="1"/>
        <rFont val="Calibri"/>
        <family val="2"/>
        <scheme val="minor"/>
      </rPr>
      <t>)</t>
    </r>
  </si>
  <si>
    <r>
      <t>=SUMIFS(</t>
    </r>
    <r>
      <rPr>
        <sz val="11"/>
        <color rgb="FFAE5D91"/>
        <rFont val="Calibri"/>
        <family val="2"/>
        <scheme val="minor"/>
      </rPr>
      <t xml:space="preserve">sum_range, </t>
    </r>
    <r>
      <rPr>
        <sz val="11"/>
        <color theme="5"/>
        <rFont val="Calibri"/>
        <family val="2"/>
        <scheme val="minor"/>
      </rPr>
      <t>range1</t>
    </r>
    <r>
      <rPr>
        <sz val="11"/>
        <color theme="1"/>
        <rFont val="Calibri"/>
        <family val="2"/>
        <scheme val="minor"/>
      </rPr>
      <t xml:space="preserve">, </t>
    </r>
    <r>
      <rPr>
        <sz val="11"/>
        <color theme="9" tint="-0.249977111117893"/>
        <rFont val="Calibri"/>
        <family val="2"/>
        <scheme val="minor"/>
      </rPr>
      <t>criteria1</t>
    </r>
    <r>
      <rPr>
        <sz val="11"/>
        <color theme="1"/>
        <rFont val="Calibri"/>
        <family val="2"/>
        <scheme val="minor"/>
      </rPr>
      <t xml:space="preserve">, </t>
    </r>
    <r>
      <rPr>
        <sz val="11"/>
        <color theme="4"/>
        <rFont val="Calibri"/>
        <family val="2"/>
        <scheme val="minor"/>
      </rPr>
      <t>[range2]</t>
    </r>
    <r>
      <rPr>
        <sz val="11"/>
        <color theme="1"/>
        <rFont val="Calibri"/>
        <family val="2"/>
        <scheme val="minor"/>
      </rPr>
      <t xml:space="preserve">, </t>
    </r>
    <r>
      <rPr>
        <sz val="11"/>
        <color theme="7" tint="-0.249977111117893"/>
        <rFont val="Calibri"/>
        <family val="2"/>
        <scheme val="minor"/>
      </rPr>
      <t>[criteria2],...</t>
    </r>
    <r>
      <rPr>
        <sz val="11"/>
        <color theme="1"/>
        <rFont val="Calibri"/>
        <family val="2"/>
        <scheme val="minor"/>
      </rPr>
      <t>)</t>
    </r>
  </si>
  <si>
    <r>
      <rPr>
        <sz val="11"/>
        <color theme="5"/>
        <rFont val="Calibri"/>
        <family val="2"/>
        <scheme val="minor"/>
      </rPr>
      <t>range1</t>
    </r>
    <r>
      <rPr>
        <sz val="11"/>
        <color theme="1"/>
        <rFont val="Calibri"/>
        <family val="2"/>
        <scheme val="minor"/>
      </rPr>
      <t xml:space="preserve"> – The first range to evaluate</t>
    </r>
  </si>
  <si>
    <r>
      <rPr>
        <sz val="11"/>
        <color theme="9" tint="-0.249977111117893"/>
        <rFont val="Calibri"/>
        <family val="2"/>
        <scheme val="minor"/>
      </rPr>
      <t>criteria1</t>
    </r>
    <r>
      <rPr>
        <sz val="11"/>
        <color theme="1"/>
        <rFont val="Calibri"/>
        <family val="2"/>
        <scheme val="minor"/>
      </rPr>
      <t xml:space="preserve"> – The criteria to use on </t>
    </r>
    <r>
      <rPr>
        <sz val="11"/>
        <color theme="5"/>
        <rFont val="Calibri"/>
        <family val="2"/>
        <scheme val="minor"/>
      </rPr>
      <t>range1</t>
    </r>
  </si>
  <si>
    <r>
      <t>=IF(</t>
    </r>
    <r>
      <rPr>
        <sz val="11"/>
        <color theme="5"/>
        <rFont val="Calibri"/>
        <family val="2"/>
        <scheme val="minor"/>
      </rPr>
      <t>logical_test</t>
    </r>
    <r>
      <rPr>
        <sz val="11"/>
        <color rgb="FF000000"/>
        <rFont val="Calibri"/>
        <family val="2"/>
        <scheme val="minor"/>
      </rPr>
      <t xml:space="preserve">, </t>
    </r>
    <r>
      <rPr>
        <sz val="11"/>
        <color theme="9" tint="-0.249977111117893"/>
        <rFont val="Calibri"/>
        <family val="2"/>
        <scheme val="minor"/>
      </rPr>
      <t>[value_if_true]</t>
    </r>
    <r>
      <rPr>
        <sz val="11"/>
        <color rgb="FF000000"/>
        <rFont val="Calibri"/>
        <family val="2"/>
        <scheme val="minor"/>
      </rPr>
      <t>,</t>
    </r>
    <r>
      <rPr>
        <sz val="11"/>
        <color rgb="FF548235"/>
        <rFont val="Calibri"/>
        <family val="2"/>
        <scheme val="minor"/>
      </rPr>
      <t xml:space="preserve"> </t>
    </r>
    <r>
      <rPr>
        <sz val="11"/>
        <color theme="4"/>
        <rFont val="Calibri"/>
        <family val="2"/>
        <scheme val="minor"/>
      </rPr>
      <t>[value_if_false]</t>
    </r>
    <r>
      <rPr>
        <sz val="11"/>
        <color rgb="FF000000"/>
        <rFont val="Calibri"/>
        <family val="2"/>
        <scheme val="minor"/>
      </rPr>
      <t>)</t>
    </r>
  </si>
  <si>
    <r>
      <t>logical_test</t>
    </r>
    <r>
      <rPr>
        <sz val="11"/>
        <color rgb="FF000000"/>
        <rFont val="Calibri"/>
        <family val="2"/>
        <scheme val="minor"/>
      </rPr>
      <t xml:space="preserve"> – An expression that evaluates to TRUE or FALSE</t>
    </r>
  </si>
  <si>
    <r>
      <t>[value_if_true]</t>
    </r>
    <r>
      <rPr>
        <sz val="11"/>
        <color rgb="FF000000"/>
        <rFont val="Calibri"/>
        <family val="2"/>
        <scheme val="minor"/>
      </rPr>
      <t xml:space="preserve"> – [optional] The value to return when logical_test evaluates to TRUE</t>
    </r>
  </si>
  <si>
    <r>
      <rPr>
        <sz val="11"/>
        <color theme="4"/>
        <rFont val="Calibri"/>
        <family val="2"/>
        <scheme val="minor"/>
      </rPr>
      <t>[value_if_false]</t>
    </r>
    <r>
      <rPr>
        <sz val="11"/>
        <rFont val="Calibri"/>
        <family val="2"/>
        <scheme val="minor"/>
      </rPr>
      <t xml:space="preserve"> – [optional] The value to return when logical_test evaluates to FALSE</t>
    </r>
  </si>
  <si>
    <r>
      <t>=IF(E16</t>
    </r>
    <r>
      <rPr>
        <sz val="11"/>
        <color theme="5"/>
        <rFont val="Calibri"/>
        <family val="2"/>
        <scheme val="minor"/>
      </rPr>
      <t>&lt;10</t>
    </r>
    <r>
      <rPr>
        <sz val="11"/>
        <color theme="1"/>
        <rFont val="Calibri"/>
        <family val="2"/>
        <scheme val="minor"/>
      </rPr>
      <t>,</t>
    </r>
    <r>
      <rPr>
        <sz val="11"/>
        <color theme="9" tint="-0.249977111117893"/>
        <rFont val="Calibri"/>
        <family val="2"/>
        <scheme val="minor"/>
      </rPr>
      <t>"Yes"</t>
    </r>
    <r>
      <rPr>
        <sz val="11"/>
        <color theme="1"/>
        <rFont val="Calibri"/>
        <family val="2"/>
        <scheme val="minor"/>
      </rPr>
      <t>,</t>
    </r>
    <r>
      <rPr>
        <sz val="11"/>
        <color theme="4"/>
        <rFont val="Calibri"/>
        <family val="2"/>
        <scheme val="minor"/>
      </rPr>
      <t>"No"</t>
    </r>
    <r>
      <rPr>
        <sz val="11"/>
        <color theme="1"/>
        <rFont val="Calibri"/>
        <family val="2"/>
        <scheme val="minor"/>
      </rPr>
      <t>)</t>
    </r>
  </si>
  <si>
    <r>
      <t>=IF(E17</t>
    </r>
    <r>
      <rPr>
        <sz val="11"/>
        <color theme="5"/>
        <rFont val="Calibri"/>
        <family val="2"/>
        <scheme val="minor"/>
      </rPr>
      <t>&lt;10</t>
    </r>
    <r>
      <rPr>
        <sz val="11"/>
        <color theme="1"/>
        <rFont val="Calibri"/>
        <family val="2"/>
        <scheme val="minor"/>
      </rPr>
      <t>,</t>
    </r>
    <r>
      <rPr>
        <sz val="11"/>
        <color theme="9" tint="-0.249977111117893"/>
        <rFont val="Calibri"/>
        <family val="2"/>
        <scheme val="minor"/>
      </rPr>
      <t>"Yes"</t>
    </r>
    <r>
      <rPr>
        <sz val="11"/>
        <color theme="1"/>
        <rFont val="Calibri"/>
        <family val="2"/>
        <scheme val="minor"/>
      </rPr>
      <t>,</t>
    </r>
    <r>
      <rPr>
        <sz val="11"/>
        <color theme="4"/>
        <rFont val="Calibri"/>
        <family val="2"/>
        <scheme val="minor"/>
      </rPr>
      <t>"No"</t>
    </r>
    <r>
      <rPr>
        <sz val="11"/>
        <color theme="1"/>
        <rFont val="Calibri"/>
        <family val="2"/>
        <scheme val="minor"/>
      </rPr>
      <t>)</t>
    </r>
  </si>
  <si>
    <r>
      <t>=IF(E18</t>
    </r>
    <r>
      <rPr>
        <sz val="11"/>
        <color theme="5"/>
        <rFont val="Calibri"/>
        <family val="2"/>
        <scheme val="minor"/>
      </rPr>
      <t>&lt;10</t>
    </r>
    <r>
      <rPr>
        <sz val="11"/>
        <color theme="1"/>
        <rFont val="Calibri"/>
        <family val="2"/>
        <scheme val="minor"/>
      </rPr>
      <t>,</t>
    </r>
    <r>
      <rPr>
        <sz val="11"/>
        <color theme="9" tint="-0.249977111117893"/>
        <rFont val="Calibri"/>
        <family val="2"/>
        <scheme val="minor"/>
      </rPr>
      <t>"Yes"</t>
    </r>
    <r>
      <rPr>
        <sz val="11"/>
        <color theme="1"/>
        <rFont val="Calibri"/>
        <family val="2"/>
        <scheme val="minor"/>
      </rPr>
      <t>,</t>
    </r>
    <r>
      <rPr>
        <sz val="11"/>
        <color theme="4"/>
        <rFont val="Calibri"/>
        <family val="2"/>
        <scheme val="minor"/>
      </rPr>
      <t>"No"</t>
    </r>
    <r>
      <rPr>
        <sz val="11"/>
        <color theme="1"/>
        <rFont val="Calibri"/>
        <family val="2"/>
        <scheme val="minor"/>
      </rPr>
      <t>)</t>
    </r>
  </si>
  <si>
    <r>
      <t>=IF(E19</t>
    </r>
    <r>
      <rPr>
        <sz val="11"/>
        <color theme="5"/>
        <rFont val="Calibri"/>
        <family val="2"/>
        <scheme val="minor"/>
      </rPr>
      <t>&lt;10</t>
    </r>
    <r>
      <rPr>
        <sz val="11"/>
        <color theme="1"/>
        <rFont val="Calibri"/>
        <family val="2"/>
        <scheme val="minor"/>
      </rPr>
      <t>,</t>
    </r>
    <r>
      <rPr>
        <sz val="11"/>
        <color theme="9" tint="-0.249977111117893"/>
        <rFont val="Calibri"/>
        <family val="2"/>
        <scheme val="minor"/>
      </rPr>
      <t>"Yes"</t>
    </r>
    <r>
      <rPr>
        <sz val="11"/>
        <color theme="1"/>
        <rFont val="Calibri"/>
        <family val="2"/>
        <scheme val="minor"/>
      </rPr>
      <t>,</t>
    </r>
    <r>
      <rPr>
        <sz val="11"/>
        <color theme="4"/>
        <rFont val="Calibri"/>
        <family val="2"/>
        <scheme val="minor"/>
      </rPr>
      <t>"No"</t>
    </r>
    <r>
      <rPr>
        <sz val="11"/>
        <color theme="1"/>
        <rFont val="Calibri"/>
        <family val="2"/>
        <scheme val="minor"/>
      </rPr>
      <t>)</t>
    </r>
  </si>
  <si>
    <r>
      <t>=IF(E20</t>
    </r>
    <r>
      <rPr>
        <sz val="11"/>
        <color theme="5"/>
        <rFont val="Calibri"/>
        <family val="2"/>
        <scheme val="minor"/>
      </rPr>
      <t>&lt;10</t>
    </r>
    <r>
      <rPr>
        <sz val="11"/>
        <color theme="1"/>
        <rFont val="Calibri"/>
        <family val="2"/>
        <scheme val="minor"/>
      </rPr>
      <t>,</t>
    </r>
    <r>
      <rPr>
        <sz val="11"/>
        <color theme="9" tint="-0.249977111117893"/>
        <rFont val="Calibri"/>
        <family val="2"/>
        <scheme val="minor"/>
      </rPr>
      <t>"Yes"</t>
    </r>
    <r>
      <rPr>
        <sz val="11"/>
        <color theme="1"/>
        <rFont val="Calibri"/>
        <family val="2"/>
        <scheme val="minor"/>
      </rPr>
      <t>,</t>
    </r>
    <r>
      <rPr>
        <sz val="11"/>
        <color theme="4"/>
        <rFont val="Calibri"/>
        <family val="2"/>
        <scheme val="minor"/>
      </rPr>
      <t>"No"</t>
    </r>
    <r>
      <rPr>
        <sz val="11"/>
        <color theme="1"/>
        <rFont val="Calibri"/>
        <family val="2"/>
        <scheme val="minor"/>
      </rPr>
      <t>)</t>
    </r>
  </si>
  <si>
    <r>
      <t>=IF(E21</t>
    </r>
    <r>
      <rPr>
        <sz val="11"/>
        <color theme="5"/>
        <rFont val="Calibri"/>
        <family val="2"/>
        <scheme val="minor"/>
      </rPr>
      <t>&lt;10</t>
    </r>
    <r>
      <rPr>
        <sz val="11"/>
        <color theme="1"/>
        <rFont val="Calibri"/>
        <family val="2"/>
        <scheme val="minor"/>
      </rPr>
      <t>,</t>
    </r>
    <r>
      <rPr>
        <sz val="11"/>
        <color theme="9" tint="-0.249977111117893"/>
        <rFont val="Calibri"/>
        <family val="2"/>
        <scheme val="minor"/>
      </rPr>
      <t>"Yes"</t>
    </r>
    <r>
      <rPr>
        <sz val="11"/>
        <color theme="1"/>
        <rFont val="Calibri"/>
        <family val="2"/>
        <scheme val="minor"/>
      </rPr>
      <t>,</t>
    </r>
    <r>
      <rPr>
        <sz val="11"/>
        <color theme="4"/>
        <rFont val="Calibri"/>
        <family val="2"/>
        <scheme val="minor"/>
      </rPr>
      <t>"No"</t>
    </r>
    <r>
      <rPr>
        <sz val="11"/>
        <color theme="1"/>
        <rFont val="Calibri"/>
        <family val="2"/>
        <scheme val="minor"/>
      </rPr>
      <t>)</t>
    </r>
  </si>
  <si>
    <r>
      <t>=IF(E22</t>
    </r>
    <r>
      <rPr>
        <sz val="11"/>
        <color theme="5"/>
        <rFont val="Calibri"/>
        <family val="2"/>
        <scheme val="minor"/>
      </rPr>
      <t>&lt;10</t>
    </r>
    <r>
      <rPr>
        <sz val="11"/>
        <color theme="1"/>
        <rFont val="Calibri"/>
        <family val="2"/>
        <scheme val="minor"/>
      </rPr>
      <t>,</t>
    </r>
    <r>
      <rPr>
        <sz val="11"/>
        <color theme="9" tint="-0.249977111117893"/>
        <rFont val="Calibri"/>
        <family val="2"/>
        <scheme val="minor"/>
      </rPr>
      <t>"Yes"</t>
    </r>
    <r>
      <rPr>
        <sz val="11"/>
        <color theme="1"/>
        <rFont val="Calibri"/>
        <family val="2"/>
        <scheme val="minor"/>
      </rPr>
      <t>,</t>
    </r>
    <r>
      <rPr>
        <sz val="11"/>
        <color theme="4"/>
        <rFont val="Calibri"/>
        <family val="2"/>
        <scheme val="minor"/>
      </rPr>
      <t>"No"</t>
    </r>
    <r>
      <rPr>
        <sz val="11"/>
        <color theme="1"/>
        <rFont val="Calibri"/>
        <family val="2"/>
        <scheme val="minor"/>
      </rPr>
      <t>)</t>
    </r>
  </si>
  <si>
    <t>Claim</t>
  </si>
  <si>
    <t>Incident Date</t>
  </si>
  <si>
    <t>Report Date</t>
  </si>
  <si>
    <t>Settlement Date</t>
  </si>
  <si>
    <t>Claim Size</t>
  </si>
  <si>
    <t>Claim size</t>
  </si>
  <si>
    <t>$0 - $4,000</t>
  </si>
  <si>
    <t>$4,000 - $10,000</t>
  </si>
  <si>
    <t>$10,000+</t>
  </si>
  <si>
    <t>Expected Days</t>
  </si>
  <si>
    <t>CA005218</t>
  </si>
  <si>
    <t>CA005224</t>
  </si>
  <si>
    <t>CA005227</t>
  </si>
  <si>
    <t>CA005235</t>
  </si>
  <si>
    <t>CA005239</t>
  </si>
  <si>
    <t>CA005245</t>
  </si>
  <si>
    <t>CA005250</t>
  </si>
  <si>
    <t>CA005252</t>
  </si>
  <si>
    <t>CA005265</t>
  </si>
  <si>
    <t>CA005281</t>
  </si>
  <si>
    <t>CA005285</t>
  </si>
  <si>
    <t>CA005287</t>
  </si>
  <si>
    <t>CA005297</t>
  </si>
  <si>
    <t>CA005306</t>
  </si>
  <si>
    <t>CA005310</t>
  </si>
  <si>
    <t>CA005313</t>
  </si>
  <si>
    <t>CA005315</t>
  </si>
  <si>
    <t>CA005331</t>
  </si>
  <si>
    <t>CA005341</t>
  </si>
  <si>
    <t>CA005344</t>
  </si>
  <si>
    <t>CA005349</t>
  </si>
  <si>
    <t>CA005351</t>
  </si>
  <si>
    <t>CA005354</t>
  </si>
  <si>
    <t>CA005364</t>
  </si>
  <si>
    <t>CA005373</t>
  </si>
  <si>
    <t>CA005380</t>
  </si>
  <si>
    <t>CA005381</t>
  </si>
  <si>
    <t>CA005382</t>
  </si>
  <si>
    <t>CA005393</t>
  </si>
  <si>
    <t>CA005399</t>
  </si>
  <si>
    <t>CO009890</t>
  </si>
  <si>
    <t>IL001624</t>
  </si>
  <si>
    <t>IL001628</t>
  </si>
  <si>
    <t>KY002098</t>
  </si>
  <si>
    <t>KY002101</t>
  </si>
  <si>
    <t>KY002107</t>
  </si>
  <si>
    <t>OH003029</t>
  </si>
  <si>
    <t>OH003033</t>
  </si>
  <si>
    <t>OH003037</t>
  </si>
  <si>
    <t>OH003039</t>
  </si>
  <si>
    <t>TX002928</t>
  </si>
  <si>
    <t>TX002932</t>
  </si>
  <si>
    <t>TX002937</t>
  </si>
  <si>
    <t>WA003200</t>
  </si>
  <si>
    <t>CA005221</t>
  </si>
  <si>
    <t>CA005231</t>
  </si>
  <si>
    <t>CA005242</t>
  </si>
  <si>
    <t>CA005244</t>
  </si>
  <si>
    <t>CA005247</t>
  </si>
  <si>
    <t>CA005253</t>
  </si>
  <si>
    <t>CA005257</t>
  </si>
  <si>
    <t>CA005261</t>
  </si>
  <si>
    <t>CA005266</t>
  </si>
  <si>
    <t>CA005267</t>
  </si>
  <si>
    <t>CA005270</t>
  </si>
  <si>
    <t>CA005272</t>
  </si>
  <si>
    <t>CA005275</t>
  </si>
  <si>
    <t>CA005278</t>
  </si>
  <si>
    <t>CA005280</t>
  </si>
  <si>
    <t>CA005291</t>
  </si>
  <si>
    <t>CA005294</t>
  </si>
  <si>
    <t>CA005298</t>
  </si>
  <si>
    <t>CA005299</t>
  </si>
  <si>
    <t>CA005302</t>
  </si>
  <si>
    <t>CA005308</t>
  </si>
  <si>
    <t>CA005312</t>
  </si>
  <si>
    <t>CA005317</t>
  </si>
  <si>
    <t>CA005321</t>
  </si>
  <si>
    <t>CA005322</t>
  </si>
  <si>
    <t>CA005325</t>
  </si>
  <si>
    <t>CA005329</t>
  </si>
  <si>
    <t>CA005332</t>
  </si>
  <si>
    <t>CA005336</t>
  </si>
  <si>
    <t>CA005337</t>
  </si>
  <si>
    <t>CA005346</t>
  </si>
  <si>
    <t>CA005350</t>
  </si>
  <si>
    <t>CA005357</t>
  </si>
  <si>
    <t>CA005361</t>
  </si>
  <si>
    <t>CA005366</t>
  </si>
  <si>
    <t>CA005369</t>
  </si>
  <si>
    <t>CA005376</t>
  </si>
  <si>
    <t>CA005383</t>
  </si>
  <si>
    <t>CA005385</t>
  </si>
  <si>
    <t>CA005389</t>
  </si>
  <si>
    <t>CA005395</t>
  </si>
  <si>
    <t>CA005402</t>
  </si>
  <si>
    <t>CA005406</t>
  </si>
  <si>
    <t>CA005407</t>
  </si>
  <si>
    <t>CA005409</t>
  </si>
  <si>
    <t>CA005410</t>
  </si>
  <si>
    <t>CA005413</t>
  </si>
  <si>
    <t>CA005414</t>
  </si>
  <si>
    <t>KY002103</t>
  </si>
  <si>
    <t>KY002108</t>
  </si>
  <si>
    <t>KY002109</t>
  </si>
  <si>
    <t>OH003032</t>
  </si>
  <si>
    <t>OH003042</t>
  </si>
  <si>
    <t>OH003043</t>
  </si>
  <si>
    <t>OH003044</t>
  </si>
  <si>
    <t>TX002930</t>
  </si>
  <si>
    <t>TX002935</t>
  </si>
  <si>
    <t>Settlement Time</t>
  </si>
  <si>
    <t>Expected Settle Time</t>
  </si>
  <si>
    <t>=IF([@Cost]&lt;4000, "Small",IF([@Cost]&lt;10000,"Medium","Large"))</t>
  </si>
  <si>
    <t>=[@[Settlement Date]]-[@[Report Date]]</t>
  </si>
  <si>
    <t>Incident Month</t>
  </si>
  <si>
    <r>
      <t xml:space="preserve">1. Fill out Column G. </t>
    </r>
    <r>
      <rPr>
        <i/>
        <sz val="11"/>
        <color theme="1"/>
        <rFont val="Calibri"/>
        <family val="2"/>
        <scheme val="minor"/>
      </rPr>
      <t>Hint: Use MONTH function</t>
    </r>
  </si>
  <si>
    <t>=MONTH([@[Incident Date]])</t>
  </si>
  <si>
    <r>
      <t xml:space="preserve">2. Fill out Column H. </t>
    </r>
    <r>
      <rPr>
        <i/>
        <sz val="11"/>
        <color theme="1"/>
        <rFont val="Calibri"/>
        <family val="2"/>
        <scheme val="minor"/>
      </rPr>
      <t>Hint: Settlement time is the days between the report date and settlement date</t>
    </r>
  </si>
  <si>
    <t>3. Find the average claim cost in Ohio</t>
  </si>
  <si>
    <t>4. Find the total cost of claims of claims from January to March in California</t>
  </si>
  <si>
    <t>5. Using IF Statements and table on the right, fill column I</t>
  </si>
  <si>
    <t>6. Fill Column J using Lookup functions and table on the right</t>
  </si>
  <si>
    <t>a) The rows include the three claim sizes</t>
  </si>
  <si>
    <t>b) The columns are the  count of claims, total cost, and average settlement time</t>
  </si>
  <si>
    <t>=SUMIF(Records[State],"OH",Records[Cost])/COUNTIF(Records[State],"OH")</t>
  </si>
  <si>
    <t>=SUMIFS(Records[Cost],Records[Incident Month],"&lt;4",Records[State],"CA")</t>
  </si>
  <si>
    <t>=VLOOKUP([@[Claim Size]],$S$27:$T$29,2,FALSE)</t>
  </si>
  <si>
    <t>7. Create a PivotTable as follows:</t>
  </si>
  <si>
    <t>8. Create a PivotChart showing the total payments by Claim Size for all the months, then filter to CA</t>
  </si>
  <si>
    <t>9. Create a scatterplot displaying settlement time versus claim amount and add titles</t>
  </si>
  <si>
    <t>• Change the title, legend, row/column, color</t>
  </si>
  <si>
    <t>• Manipulate the chart</t>
  </si>
  <si>
    <r>
      <t>=COUNTIFS(</t>
    </r>
    <r>
      <rPr>
        <sz val="11"/>
        <color theme="5"/>
        <rFont val="Calibri (Body)"/>
      </rPr>
      <t>C17:C28</t>
    </r>
    <r>
      <rPr>
        <sz val="11"/>
        <color theme="1"/>
        <rFont val="Calibri"/>
        <family val="2"/>
        <scheme val="minor"/>
      </rPr>
      <t>,</t>
    </r>
    <r>
      <rPr>
        <sz val="11"/>
        <color theme="9" tint="-0.249977111117893"/>
        <rFont val="Calibri (Body)"/>
      </rPr>
      <t>"&lt;6000"</t>
    </r>
    <r>
      <rPr>
        <sz val="11"/>
        <color theme="1"/>
        <rFont val="Calibri"/>
        <family val="2"/>
        <scheme val="minor"/>
      </rPr>
      <t>,</t>
    </r>
    <r>
      <rPr>
        <sz val="11"/>
        <color theme="4"/>
        <rFont val="Calibri (Body)"/>
      </rPr>
      <t>D17:D28</t>
    </r>
    <r>
      <rPr>
        <sz val="11"/>
        <color theme="1"/>
        <rFont val="Calibri"/>
        <family val="2"/>
        <scheme val="minor"/>
      </rPr>
      <t>,</t>
    </r>
    <r>
      <rPr>
        <sz val="11"/>
        <color theme="7" tint="-0.249977111117893"/>
        <rFont val="Calibri (Body)"/>
      </rPr>
      <t>"&lt;6000"</t>
    </r>
    <r>
      <rPr>
        <sz val="11"/>
        <color theme="1"/>
        <rFont val="Calibri"/>
        <family val="2"/>
        <scheme val="minor"/>
      </rPr>
      <t>)</t>
    </r>
  </si>
  <si>
    <r>
      <t>=SUMIFS(</t>
    </r>
    <r>
      <rPr>
        <sz val="11"/>
        <color rgb="FFAE5D91"/>
        <rFont val="Calibri"/>
        <family val="2"/>
        <scheme val="minor"/>
      </rPr>
      <t>E17:E28</t>
    </r>
    <r>
      <rPr>
        <sz val="11"/>
        <color theme="1"/>
        <rFont val="Calibri"/>
        <family val="2"/>
        <scheme val="minor"/>
      </rPr>
      <t xml:space="preserve">, </t>
    </r>
    <r>
      <rPr>
        <sz val="11"/>
        <color theme="5"/>
        <rFont val="Calibri"/>
        <family val="2"/>
        <scheme val="minor"/>
      </rPr>
      <t>E17:E28</t>
    </r>
    <r>
      <rPr>
        <sz val="11"/>
        <color theme="1"/>
        <rFont val="Calibri"/>
        <family val="2"/>
        <scheme val="minor"/>
      </rPr>
      <t xml:space="preserve">, </t>
    </r>
    <r>
      <rPr>
        <sz val="11"/>
        <color theme="9" tint="-0.249977111117893"/>
        <rFont val="Calibri"/>
        <family val="2"/>
        <scheme val="minor"/>
      </rPr>
      <t>"&gt;0"</t>
    </r>
    <r>
      <rPr>
        <sz val="11"/>
        <color theme="1"/>
        <rFont val="Calibri"/>
        <family val="2"/>
        <scheme val="minor"/>
      </rPr>
      <t xml:space="preserve">, </t>
    </r>
    <r>
      <rPr>
        <sz val="11"/>
        <color theme="4"/>
        <rFont val="Calibri"/>
        <family val="2"/>
        <scheme val="minor"/>
      </rPr>
      <t>C17:C28</t>
    </r>
    <r>
      <rPr>
        <sz val="11"/>
        <color theme="1"/>
        <rFont val="Calibri"/>
        <family val="2"/>
        <scheme val="minor"/>
      </rPr>
      <t xml:space="preserve">, </t>
    </r>
    <r>
      <rPr>
        <sz val="11"/>
        <color theme="7" tint="-0.249977111117893"/>
        <rFont val="Calibri"/>
        <family val="2"/>
        <scheme val="minor"/>
      </rPr>
      <t>"&gt;9200"</t>
    </r>
    <r>
      <rPr>
        <sz val="11"/>
        <color theme="1"/>
        <rFont val="Calibri"/>
        <family val="2"/>
        <scheme val="minor"/>
      </rPr>
      <t>)</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</si>
</sst>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5">
    <numFmt numFmtId="44" formatCode="_(&quot;$&quot;* #,##0.00_);_(&quot;$&quot;* \(#,##0.00\);_(&quot;$&quot;* &quot;-&quot;??_);_(@_)"/>
    <numFmt numFmtId="43" formatCode="_(* #,##0.00_);_(* \(#,##0.00\);_(* &quot;-&quot;??_);_(@_)"/>
    <numFmt numFmtId="164" formatCode="&quot;$&quot;#,##0.00"/>
    <numFmt numFmtId="165" formatCode="_(* #,##0_);_(* \(#,##0\);_(* &quot;-&quot;??_);_(@_)"/>
    <numFmt numFmtId="166" formatCode="[$-409]mmm\-yy;@"/>
  </numFmts>
  <fonts count="31">
    <font>
      <sz val="11"/>
      <color theme="1"/>
      <name val="Calibri"/>
      <family val="2"/>
      <scheme val="minor"/>
    </font>
    <font>
      <sz val="12"/>
      <color theme="1"/>
      <name val="Calibri"/>
      <family val="2"/>
      <scheme val="minor"/>
    </font>
    <font>
      <sz val="12"/>
      <color theme="1"/>
      <name val="Calibri"/>
      <family val="2"/>
      <scheme val="minor"/>
    </font>
    <font>
      <sz val="12"/>
      <color theme="1"/>
      <name val="Calibri"/>
      <family val="2"/>
      <scheme val="minor"/>
    </font>
    <font>
      <b/>
      <sz val="12"/>
      <color theme="1"/>
      <name val="Calibri"/>
      <family val="2"/>
      <scheme val="minor"/>
    </font>
    <font>
      <sz val="12"/>
      <color theme="1"/>
      <name val="Calibri"/>
      <family val="2"/>
      <scheme val="minor"/>
    </font>
    <font>
      <b/>
      <sz val="12"/>
      <color theme="0"/>
      <name val="Calibri"/>
      <family val="2"/>
      <scheme val="minor"/>
    </font>
    <font>
      <sz val="12"/>
      <name val="Calibri"/>
      <family val="2"/>
      <scheme val="minor"/>
    </font>
    <font>
      <sz val="12"/>
      <color rgb="FF000000"/>
      <name val="Calibri"/>
      <family val="2"/>
      <scheme val="minor"/>
    </font>
    <font>
      <b/>
      <sz val="12"/>
      <name val="Calibri"/>
      <family val="2"/>
      <scheme val="minor"/>
    </font>
    <font>
      <sz val="11"/>
      <color theme="1"/>
      <name val="Calibri"/>
      <family val="2"/>
      <scheme val="minor"/>
    </font>
    <font>
      <u/>
      <sz val="11"/>
      <color theme="10"/>
      <name val="Calibri"/>
      <family val="2"/>
      <scheme val="minor"/>
    </font>
    <font>
      <sz val="8"/>
      <name val="Calibri"/>
      <family val="2"/>
      <scheme val="minor"/>
    </font>
    <font>
      <b/>
      <sz val="11"/>
      <color theme="1"/>
      <name val="Calibri"/>
      <family val="2"/>
      <scheme val="minor"/>
    </font>
    <font>
      <b/>
      <sz val="12"/>
      <color rgb="FF000000"/>
      <name val="Calibri"/>
      <family val="2"/>
      <scheme val="minor"/>
    </font>
    <font>
      <i/>
      <sz val="11"/>
      <color theme="1"/>
      <name val="Calibri"/>
      <family val="2"/>
      <scheme val="minor"/>
    </font>
    <font>
      <sz val="11"/>
      <color theme="0"/>
      <name val="Calibri"/>
      <family val="2"/>
      <scheme val="minor"/>
    </font>
    <font>
      <b/>
      <sz val="12"/>
      <color theme="8" tint="-0.249977111117893"/>
      <name val="Calibri"/>
      <family val="2"/>
      <scheme val="minor"/>
    </font>
    <font>
      <sz val="11"/>
      <name val="Calibri"/>
      <family val="2"/>
      <scheme val="minor"/>
    </font>
    <font>
      <sz val="11"/>
      <color theme="5"/>
      <name val="Calibri"/>
      <family val="2"/>
      <scheme val="minor"/>
    </font>
    <font>
      <sz val="11"/>
      <color theme="9" tint="-0.249977111117893"/>
      <name val="Calibri"/>
      <family val="2"/>
      <scheme val="minor"/>
    </font>
    <font>
      <sz val="11"/>
      <color theme="4"/>
      <name val="Calibri"/>
      <family val="2"/>
      <scheme val="minor"/>
    </font>
    <font>
      <sz val="11"/>
      <color theme="7" tint="-0.249977111117893"/>
      <name val="Calibri"/>
      <family val="2"/>
      <scheme val="minor"/>
    </font>
    <font>
      <sz val="11"/>
      <color rgb="FFAE5D91"/>
      <name val="Calibri"/>
      <family val="2"/>
      <scheme val="minor"/>
    </font>
    <font>
      <sz val="11"/>
      <color rgb="FF000000"/>
      <name val="Calibri"/>
      <family val="2"/>
      <scheme val="minor"/>
    </font>
    <font>
      <sz val="11"/>
      <color theme="5"/>
      <name val="Calibri (Body)"/>
    </font>
    <font>
      <sz val="11"/>
      <color theme="9" tint="-0.249977111117893"/>
      <name val="Calibri (Body)"/>
    </font>
    <font>
      <sz val="11"/>
      <color theme="4"/>
      <name val="Calibri (Body)"/>
    </font>
    <font>
      <sz val="11"/>
      <color theme="7" tint="-0.249977111117893"/>
      <name val="Calibri (Body)"/>
    </font>
    <font>
      <sz val="11"/>
      <color rgb="FF548235"/>
      <name val="Calibri"/>
      <family val="2"/>
      <scheme val="minor"/>
    </font>
    <font>
      <sz val="11"/>
      <color rgb="FFED7D31"/>
      <name val="Calibri"/>
      <family val="2"/>
      <scheme val="minor"/>
    </font>
  </fonts>
  <fills count="16">
    <fill>
      <patternFill patternType="none"/>
    </fill>
    <fill>
      <patternFill patternType="gray125"/>
    </fill>
    <fill>
      <patternFill patternType="solid">
        <fgColor theme="4" tint="0.79998168889431442"/>
        <bgColor indexed="64"/>
      </patternFill>
    </fill>
    <fill>
      <patternFill patternType="solid">
        <fgColor theme="0"/>
        <bgColor indexed="64"/>
      </patternFill>
    </fill>
    <fill>
      <patternFill patternType="solid">
        <fgColor theme="4"/>
        <bgColor indexed="64"/>
      </patternFill>
    </fill>
    <fill>
      <patternFill patternType="solid">
        <fgColor theme="2"/>
        <bgColor indexed="64"/>
      </patternFill>
    </fill>
    <fill>
      <patternFill patternType="solid">
        <fgColor theme="9" tint="0.79998168889431442"/>
        <bgColor indexed="64"/>
      </patternFill>
    </fill>
    <fill>
      <patternFill patternType="solid">
        <fgColor rgb="FFD9E1F2"/>
        <bgColor rgb="FF000000"/>
      </patternFill>
    </fill>
    <fill>
      <patternFill patternType="solid">
        <fgColor rgb="FFFFFFFF"/>
        <bgColor rgb="FF000000"/>
      </patternFill>
    </fill>
    <fill>
      <patternFill patternType="solid">
        <fgColor rgb="FFFFC000"/>
        <bgColor indexed="64"/>
      </patternFill>
    </fill>
    <fill>
      <patternFill patternType="solid">
        <fgColor theme="8" tint="0.39997558519241921"/>
        <bgColor indexed="64"/>
      </patternFill>
    </fill>
    <fill>
      <patternFill patternType="solid">
        <fgColor theme="0" tint="-4.9989318521683403E-2"/>
        <bgColor theme="6" tint="0.59999389629810485"/>
      </patternFill>
    </fill>
    <fill>
      <patternFill patternType="solid">
        <fgColor theme="0" tint="-4.9989318521683403E-2"/>
        <bgColor theme="6" tint="0.79998168889431442"/>
      </patternFill>
    </fill>
    <fill>
      <patternFill patternType="solid">
        <fgColor rgb="FF0070C0"/>
        <bgColor theme="7"/>
      </patternFill>
    </fill>
    <fill>
      <patternFill patternType="solid">
        <fgColor theme="8" tint="0.59999389629810485"/>
        <bgColor indexed="64"/>
      </patternFill>
    </fill>
    <fill>
      <patternFill patternType="solid">
        <fgColor rgb="FFD9E1F2"/>
        <bgColor rgb="FFD9E1F2"/>
      </patternFill>
    </fill>
  </fills>
  <borders count="61">
    <border>
      <left/>
      <right/>
      <top/>
      <bottom/>
      <diagonal/>
    </border>
    <border>
      <left style="thin">
        <color theme="4"/>
      </left>
      <right/>
      <top/>
      <bottom/>
      <diagonal/>
    </border>
    <border>
      <left style="medium">
        <color theme="4"/>
      </left>
      <right/>
      <top style="medium">
        <color theme="4"/>
      </top>
      <bottom/>
      <diagonal/>
    </border>
    <border>
      <left/>
      <right/>
      <top style="medium">
        <color theme="4"/>
      </top>
      <bottom/>
      <diagonal/>
    </border>
    <border>
      <left/>
      <right style="medium">
        <color theme="4"/>
      </right>
      <top style="medium">
        <color theme="4"/>
      </top>
      <bottom/>
      <diagonal/>
    </border>
    <border>
      <left style="medium">
        <color theme="4"/>
      </left>
      <right/>
      <top/>
      <bottom/>
      <diagonal/>
    </border>
    <border>
      <left/>
      <right style="medium">
        <color theme="4"/>
      </right>
      <top/>
      <bottom/>
      <diagonal/>
    </border>
    <border>
      <left style="medium">
        <color theme="4"/>
      </left>
      <right/>
      <top/>
      <bottom style="medium">
        <color theme="4"/>
      </bottom>
      <diagonal/>
    </border>
    <border>
      <left/>
      <right/>
      <top/>
      <bottom style="medium">
        <color theme="4"/>
      </bottom>
      <diagonal/>
    </border>
    <border>
      <left/>
      <right style="medium">
        <color theme="4"/>
      </right>
      <top/>
      <bottom style="medium">
        <color theme="4"/>
      </bottom>
      <diagonal/>
    </border>
    <border>
      <left style="thin">
        <color theme="4"/>
      </left>
      <right/>
      <top style="medium">
        <color theme="4"/>
      </top>
      <bottom/>
      <diagonal/>
    </border>
    <border>
      <left style="thin">
        <color theme="4"/>
      </left>
      <right/>
      <top/>
      <bottom style="medium">
        <color theme="4"/>
      </bottom>
      <diagonal/>
    </border>
    <border>
      <left style="thin">
        <color auto="1"/>
      </left>
      <right/>
      <top/>
      <bottom/>
      <diagonal/>
    </border>
    <border>
      <left/>
      <right/>
      <top style="medium">
        <color auto="1"/>
      </top>
      <bottom/>
      <diagonal/>
    </border>
    <border>
      <left style="medium">
        <color auto="1"/>
      </left>
      <right/>
      <top/>
      <bottom/>
      <diagonal/>
    </border>
    <border>
      <left/>
      <right style="medium">
        <color auto="1"/>
      </right>
      <top/>
      <bottom/>
      <diagonal/>
    </border>
    <border>
      <left style="medium">
        <color auto="1"/>
      </left>
      <right/>
      <top/>
      <bottom style="medium">
        <color auto="1"/>
      </bottom>
      <diagonal/>
    </border>
    <border>
      <left/>
      <right/>
      <top/>
      <bottom style="medium">
        <color auto="1"/>
      </bottom>
      <diagonal/>
    </border>
    <border>
      <left/>
      <right style="medium">
        <color auto="1"/>
      </right>
      <top/>
      <bottom style="medium">
        <color auto="1"/>
      </bottom>
      <diagonal/>
    </border>
    <border>
      <left style="thin">
        <color auto="1"/>
      </left>
      <right/>
      <top/>
      <bottom style="medium">
        <color auto="1"/>
      </bottom>
      <diagonal/>
    </border>
    <border>
      <left style="medium">
        <color theme="1"/>
      </left>
      <right/>
      <top style="medium">
        <color theme="1"/>
      </top>
      <bottom style="thin">
        <color theme="1"/>
      </bottom>
      <diagonal/>
    </border>
    <border>
      <left/>
      <right/>
      <top style="medium">
        <color theme="1"/>
      </top>
      <bottom style="thin">
        <color theme="1"/>
      </bottom>
      <diagonal/>
    </border>
    <border>
      <left/>
      <right style="medium">
        <color theme="1"/>
      </right>
      <top style="medium">
        <color theme="1"/>
      </top>
      <bottom style="thin">
        <color theme="1"/>
      </bottom>
      <diagonal/>
    </border>
    <border>
      <left style="medium">
        <color theme="1"/>
      </left>
      <right/>
      <top/>
      <bottom/>
      <diagonal/>
    </border>
    <border>
      <left/>
      <right style="medium">
        <color theme="1"/>
      </right>
      <top/>
      <bottom/>
      <diagonal/>
    </border>
    <border>
      <left style="medium">
        <color theme="1"/>
      </left>
      <right/>
      <top/>
      <bottom style="medium">
        <color theme="1"/>
      </bottom>
      <diagonal/>
    </border>
    <border>
      <left/>
      <right/>
      <top/>
      <bottom style="medium">
        <color theme="1"/>
      </bottom>
      <diagonal/>
    </border>
    <border>
      <left/>
      <right style="medium">
        <color theme="1"/>
      </right>
      <top/>
      <bottom style="medium">
        <color theme="1"/>
      </bottom>
      <diagonal/>
    </border>
    <border>
      <left style="medium">
        <color auto="1"/>
      </left>
      <right/>
      <top style="medium">
        <color auto="1"/>
      </top>
      <bottom style="thin">
        <color auto="1"/>
      </bottom>
      <diagonal/>
    </border>
    <border>
      <left/>
      <right style="medium">
        <color auto="1"/>
      </right>
      <top style="medium">
        <color auto="1"/>
      </top>
      <bottom style="thin">
        <color auto="1"/>
      </bottom>
      <diagonal/>
    </border>
    <border>
      <left/>
      <right/>
      <top/>
      <bottom style="thin">
        <color rgb="FF0070C0"/>
      </bottom>
      <diagonal/>
    </border>
    <border>
      <left style="medium">
        <color rgb="FF0070C0"/>
      </left>
      <right/>
      <top/>
      <bottom/>
      <diagonal/>
    </border>
    <border>
      <left/>
      <right style="medium">
        <color rgb="FF0070C0"/>
      </right>
      <top/>
      <bottom/>
      <diagonal/>
    </border>
    <border>
      <left style="medium">
        <color rgb="FF0070C0"/>
      </left>
      <right/>
      <top/>
      <bottom style="medium">
        <color rgb="FF0070C0"/>
      </bottom>
      <diagonal/>
    </border>
    <border>
      <left/>
      <right style="medium">
        <color rgb="FF0070C0"/>
      </right>
      <top/>
      <bottom style="medium">
        <color rgb="FF0070C0"/>
      </bottom>
      <diagonal/>
    </border>
    <border>
      <left style="medium">
        <color theme="4"/>
      </left>
      <right style="thin">
        <color theme="4"/>
      </right>
      <top style="medium">
        <color theme="4"/>
      </top>
      <bottom/>
      <diagonal/>
    </border>
    <border>
      <left style="medium">
        <color theme="4"/>
      </left>
      <right style="thin">
        <color theme="4"/>
      </right>
      <top/>
      <bottom/>
      <diagonal/>
    </border>
    <border>
      <left/>
      <right/>
      <top style="thin">
        <color theme="4" tint="0.39997558519241921"/>
      </top>
      <bottom style="thin">
        <color theme="4" tint="0.39997558519241921"/>
      </bottom>
      <diagonal/>
    </border>
    <border>
      <left/>
      <right/>
      <top/>
      <bottom style="medium">
        <color rgb="FF4472C4"/>
      </bottom>
      <diagonal/>
    </border>
    <border>
      <left style="medium">
        <color rgb="FF4472C4"/>
      </left>
      <right style="thin">
        <color rgb="FF4472C4"/>
      </right>
      <top/>
      <bottom/>
      <diagonal/>
    </border>
    <border>
      <left style="thin">
        <color rgb="FF4472C4"/>
      </left>
      <right/>
      <top style="medium">
        <color rgb="FF4472C4"/>
      </top>
      <bottom/>
      <diagonal/>
    </border>
    <border>
      <left/>
      <right/>
      <top style="medium">
        <color rgb="FF4472C4"/>
      </top>
      <bottom/>
      <diagonal/>
    </border>
    <border>
      <left/>
      <right style="medium">
        <color rgb="FF4472C4"/>
      </right>
      <top style="medium">
        <color rgb="FF4472C4"/>
      </top>
      <bottom/>
      <diagonal/>
    </border>
    <border>
      <left style="thin">
        <color rgb="FF4472C4"/>
      </left>
      <right/>
      <top/>
      <bottom/>
      <diagonal/>
    </border>
    <border>
      <left/>
      <right style="medium">
        <color rgb="FF4472C4"/>
      </right>
      <top/>
      <bottom/>
      <diagonal/>
    </border>
    <border>
      <left style="medium">
        <color rgb="FF4472C4"/>
      </left>
      <right/>
      <top/>
      <bottom style="medium">
        <color rgb="FF4472C4"/>
      </bottom>
      <diagonal/>
    </border>
    <border>
      <left style="thin">
        <color rgb="FF4472C4"/>
      </left>
      <right/>
      <top/>
      <bottom style="medium">
        <color rgb="FF4472C4"/>
      </bottom>
      <diagonal/>
    </border>
    <border>
      <left/>
      <right style="medium">
        <color rgb="FF4472C4"/>
      </right>
      <top/>
      <bottom style="medium">
        <color rgb="FF4472C4"/>
      </bottom>
      <diagonal/>
    </border>
    <border>
      <left style="medium">
        <color rgb="FF0070C0"/>
      </left>
      <right/>
      <top style="medium">
        <color rgb="FF0070C0"/>
      </top>
      <bottom style="medium">
        <color rgb="FF0070C0"/>
      </bottom>
      <diagonal/>
    </border>
    <border>
      <left/>
      <right style="medium">
        <color rgb="FF0070C0"/>
      </right>
      <top style="medium">
        <color rgb="FF0070C0"/>
      </top>
      <bottom style="medium">
        <color rgb="FF0070C0"/>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thin">
        <color indexed="64"/>
      </right>
      <top/>
      <bottom/>
      <diagonal/>
    </border>
    <border>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style="thin">
        <color auto="1"/>
      </left>
      <right/>
      <top/>
      <bottom style="thin">
        <color rgb="FF0070C0"/>
      </bottom>
      <diagonal/>
    </border>
    <border>
      <left/>
      <right style="thin">
        <color indexed="64"/>
      </right>
      <top/>
      <bottom style="thin">
        <color rgb="FF0070C0"/>
      </bottom>
      <diagonal/>
    </border>
    <border>
      <left style="medium">
        <color indexed="64"/>
      </left>
      <right/>
      <top style="medium">
        <color indexed="64"/>
      </top>
      <bottom/>
      <diagonal/>
    </border>
    <border>
      <left/>
      <right style="medium">
        <color indexed="64"/>
      </right>
      <top style="medium">
        <color indexed="64"/>
      </top>
      <bottom/>
      <diagonal/>
    </border>
    <border>
      <left/>
      <right/>
      <top style="thin">
        <color rgb="FF8EA9DB"/>
      </top>
      <bottom style="thin">
        <color rgb="FF8EA9DB"/>
      </bottom>
      <diagonal/>
    </border>
  </borders>
  <cellStyleXfs count="19">
    <xf numFmtId="0" fontId="0" fillId="0" borderId="0"/>
    <xf numFmtId="43" fontId="10" fillId="0" borderId="0" applyFont="0" applyFill="0" applyBorder="0" applyAlignment="0" applyProtection="0"/>
    <xf numFmtId="44" fontId="10" fillId="0" borderId="0" applyFont="0" applyFill="0" applyBorder="0" applyAlignment="0" applyProtection="0"/>
    <xf numFmtId="9" fontId="10" fillId="0" borderId="0" applyFont="0" applyFill="0" applyBorder="0" applyAlignment="0" applyProtection="0"/>
    <xf numFmtId="0" fontId="5" fillId="0" borderId="0"/>
    <xf numFmtId="44" fontId="5" fillId="0" borderId="0" applyFont="0" applyFill="0" applyBorder="0" applyAlignment="0" applyProtection="0"/>
    <xf numFmtId="0" fontId="11" fillId="0" borderId="0" applyNumberFormat="0" applyFill="0" applyBorder="0" applyAlignment="0" applyProtection="0"/>
    <xf numFmtId="0" fontId="10" fillId="0" borderId="0"/>
    <xf numFmtId="0" fontId="10" fillId="0" borderId="0"/>
    <xf numFmtId="0" fontId="10" fillId="0" borderId="0"/>
    <xf numFmtId="0" fontId="10" fillId="0" borderId="0"/>
    <xf numFmtId="0" fontId="10" fillId="0" borderId="0"/>
    <xf numFmtId="44" fontId="10" fillId="0" borderId="0" applyFont="0" applyFill="0" applyBorder="0" applyAlignment="0" applyProtection="0"/>
    <xf numFmtId="0" fontId="10" fillId="0" borderId="0"/>
    <xf numFmtId="43" fontId="10" fillId="0" borderId="0" applyFont="0" applyFill="0" applyBorder="0" applyAlignment="0" applyProtection="0"/>
    <xf numFmtId="0" fontId="10" fillId="0" borderId="0"/>
    <xf numFmtId="0" fontId="10" fillId="0" borderId="0"/>
    <xf numFmtId="0" fontId="10" fillId="0" borderId="0"/>
    <xf numFmtId="43" fontId="10" fillId="0" borderId="0" applyFont="0" applyFill="0" applyBorder="0" applyAlignment="0" applyProtection="0"/>
  </cellStyleXfs>
  <cellXfs count="228">
    <xf numFmtId="0" fontId="0" fillId="0" borderId="0" xfId="0"/>
    <xf numFmtId="0" fontId="5" fillId="0" borderId="0" xfId="0" applyFont="1"/>
    <xf numFmtId="0" fontId="5" fillId="2" borderId="6" xfId="0" applyFont="1" applyFill="1" applyBorder="1"/>
    <xf numFmtId="0" fontId="4" fillId="0" borderId="0" xfId="0" applyFont="1"/>
    <xf numFmtId="0" fontId="5" fillId="0" borderId="0" xfId="0" quotePrefix="1" applyFont="1"/>
    <xf numFmtId="0" fontId="6" fillId="4" borderId="3" xfId="0" applyFont="1" applyFill="1" applyBorder="1"/>
    <xf numFmtId="0" fontId="6" fillId="4" borderId="4" xfId="0" applyFont="1" applyFill="1" applyBorder="1"/>
    <xf numFmtId="0" fontId="7" fillId="0" borderId="0" xfId="0" applyFont="1" applyAlignment="1">
      <alignment wrapText="1"/>
    </xf>
    <xf numFmtId="0" fontId="8" fillId="2" borderId="6" xfId="0" applyFont="1" applyFill="1" applyBorder="1"/>
    <xf numFmtId="0" fontId="8" fillId="3" borderId="6" xfId="0" applyFont="1" applyFill="1" applyBorder="1"/>
    <xf numFmtId="0" fontId="8" fillId="2" borderId="8" xfId="0" quotePrefix="1" applyFont="1" applyFill="1" applyBorder="1"/>
    <xf numFmtId="0" fontId="8" fillId="2" borderId="9" xfId="0" applyFont="1" applyFill="1" applyBorder="1"/>
    <xf numFmtId="0" fontId="7" fillId="0" borderId="23" xfId="0" applyFont="1" applyBorder="1" applyAlignment="1">
      <alignment wrapText="1"/>
    </xf>
    <xf numFmtId="0" fontId="7" fillId="0" borderId="0" xfId="0" quotePrefix="1" applyFont="1" applyAlignment="1">
      <alignment wrapText="1"/>
    </xf>
    <xf numFmtId="0" fontId="7" fillId="0" borderId="24" xfId="0" applyFont="1" applyBorder="1" applyAlignment="1">
      <alignment wrapText="1"/>
    </xf>
    <xf numFmtId="0" fontId="7" fillId="0" borderId="25" xfId="0" applyFont="1" applyBorder="1" applyAlignment="1">
      <alignment wrapText="1"/>
    </xf>
    <xf numFmtId="0" fontId="7" fillId="0" borderId="26" xfId="0" quotePrefix="1" applyFont="1" applyBorder="1" applyAlignment="1">
      <alignment wrapText="1"/>
    </xf>
    <xf numFmtId="0" fontId="7" fillId="0" borderId="27" xfId="0" applyFont="1" applyBorder="1" applyAlignment="1">
      <alignment wrapText="1"/>
    </xf>
    <xf numFmtId="0" fontId="8" fillId="0" borderId="0" xfId="0" quotePrefix="1" applyFont="1"/>
    <xf numFmtId="0" fontId="8" fillId="0" borderId="0" xfId="0" applyFont="1"/>
    <xf numFmtId="0" fontId="7" fillId="0" borderId="0" xfId="0" quotePrefix="1" applyFont="1"/>
    <xf numFmtId="0" fontId="6" fillId="4" borderId="2" xfId="0" applyFont="1" applyFill="1" applyBorder="1" applyAlignment="1">
      <alignment horizontal="center"/>
    </xf>
    <xf numFmtId="0" fontId="6" fillId="4" borderId="3" xfId="0" applyFont="1" applyFill="1" applyBorder="1" applyAlignment="1">
      <alignment horizontal="center"/>
    </xf>
    <xf numFmtId="0" fontId="5" fillId="0" borderId="0" xfId="0" applyFont="1" applyAlignment="1">
      <alignment horizontal="center"/>
    </xf>
    <xf numFmtId="0" fontId="5" fillId="0" borderId="5" xfId="0" applyFont="1" applyBorder="1" applyAlignment="1">
      <alignment horizontal="center"/>
    </xf>
    <xf numFmtId="0" fontId="5" fillId="0" borderId="6" xfId="0" applyFont="1" applyBorder="1"/>
    <xf numFmtId="0" fontId="5" fillId="2" borderId="5" xfId="0" applyFont="1" applyFill="1" applyBorder="1" applyAlignment="1">
      <alignment horizontal="center"/>
    </xf>
    <xf numFmtId="0" fontId="5" fillId="2" borderId="0" xfId="0" quotePrefix="1" applyFont="1" applyFill="1"/>
    <xf numFmtId="0" fontId="5" fillId="3" borderId="5" xfId="0" applyFont="1" applyFill="1" applyBorder="1" applyAlignment="1">
      <alignment horizontal="center"/>
    </xf>
    <xf numFmtId="0" fontId="5" fillId="3" borderId="0" xfId="0" quotePrefix="1" applyFont="1" applyFill="1"/>
    <xf numFmtId="0" fontId="5" fillId="0" borderId="0" xfId="0" applyFont="1" applyAlignment="1">
      <alignment wrapText="1"/>
    </xf>
    <xf numFmtId="0" fontId="5" fillId="0" borderId="6" xfId="0" quotePrefix="1" applyFont="1" applyBorder="1"/>
    <xf numFmtId="0" fontId="5" fillId="2" borderId="7" xfId="0" applyFont="1" applyFill="1" applyBorder="1" applyAlignment="1">
      <alignment horizontal="center"/>
    </xf>
    <xf numFmtId="0" fontId="5" fillId="0" borderId="20" xfId="0" applyFont="1" applyBorder="1"/>
    <xf numFmtId="0" fontId="5" fillId="0" borderId="21" xfId="0" applyFont="1" applyBorder="1"/>
    <xf numFmtId="0" fontId="5" fillId="0" borderId="22" xfId="0" applyFont="1" applyBorder="1"/>
    <xf numFmtId="164" fontId="0" fillId="0" borderId="0" xfId="0" applyNumberFormat="1"/>
    <xf numFmtId="0" fontId="11" fillId="0" borderId="0" xfId="6"/>
    <xf numFmtId="0" fontId="3" fillId="0" borderId="0" xfId="0" applyFont="1"/>
    <xf numFmtId="44" fontId="0" fillId="0" borderId="0" xfId="2" applyFont="1"/>
    <xf numFmtId="0" fontId="13" fillId="0" borderId="0" xfId="0" applyFont="1"/>
    <xf numFmtId="165" fontId="0" fillId="0" borderId="0" xfId="1" applyNumberFormat="1" applyFont="1"/>
    <xf numFmtId="0" fontId="0" fillId="0" borderId="0" xfId="0" applyAlignment="1">
      <alignment wrapText="1"/>
    </xf>
    <xf numFmtId="0" fontId="0" fillId="9" borderId="0" xfId="0" applyFill="1"/>
    <xf numFmtId="0" fontId="0" fillId="0" borderId="0" xfId="0" applyFill="1"/>
    <xf numFmtId="0" fontId="0" fillId="0" borderId="31" xfId="0" applyBorder="1"/>
    <xf numFmtId="0" fontId="0" fillId="0" borderId="32" xfId="0" applyBorder="1"/>
    <xf numFmtId="0" fontId="0" fillId="0" borderId="33" xfId="0" applyBorder="1"/>
    <xf numFmtId="0" fontId="0" fillId="0" borderId="34" xfId="0" applyBorder="1"/>
    <xf numFmtId="0" fontId="13" fillId="10" borderId="48" xfId="0" applyFont="1" applyFill="1" applyBorder="1"/>
    <xf numFmtId="0" fontId="13" fillId="10" borderId="49" xfId="0" applyFont="1" applyFill="1" applyBorder="1"/>
    <xf numFmtId="0" fontId="10" fillId="11" borderId="12" xfId="8" applyFill="1" applyBorder="1"/>
    <xf numFmtId="0" fontId="10" fillId="11" borderId="0" xfId="9" applyFill="1"/>
    <xf numFmtId="43" fontId="0" fillId="12" borderId="0" xfId="10" applyNumberFormat="1" applyFont="1" applyFill="1"/>
    <xf numFmtId="0" fontId="10" fillId="11" borderId="53" xfId="11" applyFill="1" applyBorder="1"/>
    <xf numFmtId="43" fontId="0" fillId="11" borderId="0" xfId="12" applyNumberFormat="1" applyFont="1" applyFill="1" applyBorder="1"/>
    <xf numFmtId="0" fontId="10" fillId="12" borderId="0" xfId="14" applyNumberFormat="1" applyFill="1" applyBorder="1"/>
    <xf numFmtId="0" fontId="16" fillId="13" borderId="55" xfId="7" applyFont="1" applyFill="1" applyBorder="1"/>
    <xf numFmtId="16" fontId="0" fillId="0" borderId="0" xfId="0" applyNumberFormat="1"/>
    <xf numFmtId="166" fontId="0" fillId="0" borderId="0" xfId="0" applyNumberFormat="1"/>
    <xf numFmtId="0" fontId="10" fillId="11" borderId="56" xfId="8" applyFill="1" applyBorder="1"/>
    <xf numFmtId="0" fontId="10" fillId="11" borderId="30" xfId="16" applyFill="1" applyBorder="1"/>
    <xf numFmtId="43" fontId="0" fillId="12" borderId="30" xfId="17" applyNumberFormat="1" applyFont="1" applyFill="1" applyBorder="1"/>
    <xf numFmtId="0" fontId="10" fillId="12" borderId="30" xfId="18" applyNumberFormat="1" applyFill="1" applyBorder="1"/>
    <xf numFmtId="0" fontId="10" fillId="11" borderId="57" xfId="11" applyFill="1" applyBorder="1"/>
    <xf numFmtId="0" fontId="0" fillId="0" borderId="0" xfId="0" applyAlignment="1"/>
    <xf numFmtId="0" fontId="0" fillId="0" borderId="0" xfId="0" pivotButton="1"/>
    <xf numFmtId="0" fontId="17" fillId="0" borderId="0" xfId="0" applyFont="1" applyAlignment="1"/>
    <xf numFmtId="9" fontId="0" fillId="0" borderId="0" xfId="3" applyFont="1"/>
    <xf numFmtId="0" fontId="5" fillId="0" borderId="58" xfId="0" applyFont="1" applyBorder="1"/>
    <xf numFmtId="0" fontId="5" fillId="5" borderId="14" xfId="0" applyFont="1" applyFill="1" applyBorder="1"/>
    <xf numFmtId="0" fontId="5" fillId="5" borderId="0" xfId="0" applyFont="1" applyFill="1" applyBorder="1"/>
    <xf numFmtId="0" fontId="5" fillId="5" borderId="15" xfId="0" applyFont="1" applyFill="1" applyBorder="1"/>
    <xf numFmtId="0" fontId="5" fillId="6" borderId="0" xfId="0" applyFont="1" applyFill="1" applyBorder="1"/>
    <xf numFmtId="0" fontId="5" fillId="6" borderId="15" xfId="0" applyFont="1" applyFill="1" applyBorder="1"/>
    <xf numFmtId="0" fontId="5" fillId="0" borderId="14" xfId="0" applyFont="1" applyBorder="1"/>
    <xf numFmtId="0" fontId="5" fillId="0" borderId="0" xfId="0" applyFont="1" applyBorder="1"/>
    <xf numFmtId="0" fontId="5" fillId="0" borderId="15" xfId="0" applyFont="1" applyBorder="1"/>
    <xf numFmtId="0" fontId="5" fillId="6" borderId="0" xfId="0" quotePrefix="1" applyFont="1" applyFill="1" applyBorder="1"/>
    <xf numFmtId="0" fontId="5" fillId="6" borderId="15" xfId="0" quotePrefix="1" applyFont="1" applyFill="1" applyBorder="1"/>
    <xf numFmtId="0" fontId="5" fillId="0" borderId="16" xfId="0" applyFont="1" applyBorder="1"/>
    <xf numFmtId="0" fontId="5" fillId="6" borderId="17" xfId="0" quotePrefix="1" applyFont="1" applyFill="1" applyBorder="1"/>
    <xf numFmtId="0" fontId="5" fillId="6" borderId="18" xfId="0" quotePrefix="1" applyFont="1" applyFill="1" applyBorder="1"/>
    <xf numFmtId="0" fontId="0" fillId="2" borderId="35" xfId="0" applyFont="1" applyFill="1" applyBorder="1"/>
    <xf numFmtId="0" fontId="0" fillId="2" borderId="36" xfId="0" applyFont="1" applyFill="1" applyBorder="1"/>
    <xf numFmtId="0" fontId="0" fillId="3" borderId="36" xfId="0" applyFont="1" applyFill="1" applyBorder="1"/>
    <xf numFmtId="0" fontId="0" fillId="2" borderId="7" xfId="0" applyFont="1" applyFill="1" applyBorder="1"/>
    <xf numFmtId="0" fontId="13" fillId="0" borderId="0" xfId="0" applyFont="1" applyFill="1"/>
    <xf numFmtId="0" fontId="2" fillId="0" borderId="0" xfId="0" applyFont="1"/>
    <xf numFmtId="0" fontId="16" fillId="0" borderId="0" xfId="0" quotePrefix="1" applyFont="1"/>
    <xf numFmtId="0" fontId="0" fillId="0" borderId="0" xfId="0" applyAlignment="1">
      <alignment horizontal="left"/>
    </xf>
    <xf numFmtId="0" fontId="5" fillId="2" borderId="8" xfId="0" applyFont="1" applyFill="1" applyBorder="1" applyAlignment="1">
      <alignment horizontal="left"/>
    </xf>
    <xf numFmtId="0" fontId="5" fillId="0" borderId="0" xfId="0" applyFont="1" applyAlignment="1">
      <alignment horizontal="left"/>
    </xf>
    <xf numFmtId="0" fontId="4" fillId="0" borderId="0" xfId="0" applyFont="1" applyAlignment="1">
      <alignment horizontal="center"/>
    </xf>
    <xf numFmtId="0" fontId="4" fillId="0" borderId="8" xfId="0" applyFont="1" applyBorder="1" applyAlignment="1">
      <alignment horizontal="center"/>
    </xf>
    <xf numFmtId="0" fontId="5" fillId="2" borderId="0" xfId="0" applyFont="1" applyFill="1" applyAlignment="1">
      <alignment horizontal="left"/>
    </xf>
    <xf numFmtId="0" fontId="5" fillId="3" borderId="0" xfId="0" applyFont="1" applyFill="1" applyAlignment="1">
      <alignment horizontal="left"/>
    </xf>
    <xf numFmtId="0" fontId="4" fillId="0" borderId="0" xfId="0" applyFont="1" applyAlignment="1">
      <alignment horizontal="left" wrapText="1"/>
    </xf>
    <xf numFmtId="0" fontId="7" fillId="0" borderId="0" xfId="0" applyFont="1" applyAlignment="1">
      <alignment horizontal="left" wrapText="1"/>
    </xf>
    <xf numFmtId="0" fontId="2" fillId="0" borderId="0" xfId="0" applyFont="1" applyAlignment="1">
      <alignment horizontal="left" wrapText="1"/>
    </xf>
    <xf numFmtId="0" fontId="5" fillId="0" borderId="0" xfId="0" applyFont="1" applyAlignment="1">
      <alignment horizontal="left" wrapText="1"/>
    </xf>
    <xf numFmtId="0" fontId="9" fillId="0" borderId="0" xfId="0" applyFont="1" applyAlignment="1">
      <alignment horizontal="center"/>
    </xf>
    <xf numFmtId="0" fontId="8" fillId="0" borderId="0" xfId="0" applyFont="1" applyAlignment="1">
      <alignment horizontal="left" wrapText="1"/>
    </xf>
    <xf numFmtId="0" fontId="5" fillId="0" borderId="13" xfId="0" applyFont="1" applyBorder="1" applyAlignment="1">
      <alignment horizontal="center"/>
    </xf>
    <xf numFmtId="0" fontId="5" fillId="0" borderId="59" xfId="0" applyFont="1" applyBorder="1" applyAlignment="1">
      <alignment horizontal="center"/>
    </xf>
    <xf numFmtId="0" fontId="6" fillId="4" borderId="2" xfId="0" applyFont="1" applyFill="1" applyBorder="1" applyAlignment="1">
      <alignment horizontal="center"/>
    </xf>
    <xf numFmtId="0" fontId="6" fillId="4" borderId="3" xfId="0" applyFont="1" applyFill="1" applyBorder="1" applyAlignment="1">
      <alignment horizontal="center"/>
    </xf>
    <xf numFmtId="0" fontId="6" fillId="4" borderId="4" xfId="0" applyFont="1" applyFill="1" applyBorder="1" applyAlignment="1">
      <alignment horizont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0" xfId="0" quotePrefix="1" applyFont="1" applyAlignment="1">
      <alignment horizontal="center" wrapText="1"/>
    </xf>
    <xf numFmtId="0" fontId="5" fillId="0" borderId="6" xfId="0" quotePrefix="1" applyFont="1" applyBorder="1" applyAlignment="1">
      <alignment horizontal="center" wrapText="1"/>
    </xf>
    <xf numFmtId="0" fontId="5" fillId="2" borderId="7" xfId="0" applyFont="1" applyFill="1" applyBorder="1" applyAlignment="1">
      <alignment horizontal="center"/>
    </xf>
    <xf numFmtId="0" fontId="5" fillId="2" borderId="8" xfId="0" applyFont="1" applyFill="1" applyBorder="1" applyAlignment="1">
      <alignment horizontal="center"/>
    </xf>
    <xf numFmtId="0" fontId="5" fillId="2" borderId="8" xfId="0" quotePrefix="1" applyFont="1" applyFill="1" applyBorder="1" applyAlignment="1">
      <alignment horizontal="center"/>
    </xf>
    <xf numFmtId="0" fontId="5" fillId="2" borderId="9" xfId="0" quotePrefix="1" applyFont="1" applyFill="1" applyBorder="1" applyAlignment="1">
      <alignment horizontal="center"/>
    </xf>
    <xf numFmtId="0" fontId="5" fillId="2" borderId="5" xfId="0" applyFont="1" applyFill="1" applyBorder="1" applyAlignment="1">
      <alignment horizontal="center" wrapText="1"/>
    </xf>
    <xf numFmtId="0" fontId="5" fillId="2" borderId="0" xfId="0" applyFont="1" applyFill="1" applyBorder="1" applyAlignment="1">
      <alignment horizontal="center" wrapText="1"/>
    </xf>
    <xf numFmtId="0" fontId="5" fillId="2" borderId="0" xfId="0" quotePrefix="1" applyFont="1" applyFill="1" applyAlignment="1">
      <alignment horizontal="center" wrapText="1"/>
    </xf>
    <xf numFmtId="0" fontId="5" fillId="2" borderId="6" xfId="0" quotePrefix="1" applyFont="1" applyFill="1" applyBorder="1" applyAlignment="1">
      <alignment horizontal="center" wrapText="1"/>
    </xf>
    <xf numFmtId="0" fontId="5" fillId="0" borderId="5" xfId="0" applyFont="1" applyBorder="1" applyAlignment="1">
      <alignment horizontal="center"/>
    </xf>
    <xf numFmtId="0" fontId="5" fillId="0" borderId="0" xfId="0" applyFont="1" applyBorder="1" applyAlignment="1">
      <alignment horizontal="center"/>
    </xf>
    <xf numFmtId="0" fontId="5" fillId="0" borderId="0" xfId="0" quotePrefix="1" applyFont="1" applyAlignment="1">
      <alignment horizontal="center"/>
    </xf>
    <xf numFmtId="0" fontId="5" fillId="0" borderId="0" xfId="0" applyFont="1" applyAlignment="1">
      <alignment horizontal="center"/>
    </xf>
    <xf numFmtId="0" fontId="5" fillId="0" borderId="6" xfId="0" applyFont="1" applyBorder="1" applyAlignment="1">
      <alignment horizontal="center"/>
    </xf>
    <xf numFmtId="0" fontId="23" fillId="2" borderId="1" xfId="0" quotePrefix="1" applyFont="1" applyFill="1" applyBorder="1" applyAlignment="1">
      <alignment horizontal="left"/>
    </xf>
    <xf numFmtId="0" fontId="23" fillId="2" borderId="0" xfId="0" applyFont="1" applyFill="1" applyAlignment="1">
      <alignment horizontal="left"/>
    </xf>
    <xf numFmtId="0" fontId="23" fillId="2" borderId="6" xfId="0" applyFont="1" applyFill="1" applyBorder="1" applyAlignment="1">
      <alignment horizontal="left"/>
    </xf>
    <xf numFmtId="0" fontId="0" fillId="2" borderId="1" xfId="0" applyFont="1" applyFill="1" applyBorder="1" applyAlignment="1">
      <alignment horizontal="left"/>
    </xf>
    <xf numFmtId="0" fontId="0" fillId="2" borderId="0" xfId="0" applyFont="1" applyFill="1" applyAlignment="1">
      <alignment horizontal="left"/>
    </xf>
    <xf numFmtId="0" fontId="0" fillId="2" borderId="6" xfId="0" applyFont="1" applyFill="1" applyBorder="1" applyAlignment="1">
      <alignment horizontal="left"/>
    </xf>
    <xf numFmtId="0" fontId="21" fillId="2" borderId="1" xfId="0" quotePrefix="1" applyFont="1" applyFill="1" applyBorder="1" applyAlignment="1">
      <alignment horizontal="left"/>
    </xf>
    <xf numFmtId="0" fontId="21" fillId="2" borderId="0" xfId="0" applyFont="1" applyFill="1" applyAlignment="1">
      <alignment horizontal="left"/>
    </xf>
    <xf numFmtId="0" fontId="21" fillId="2" borderId="6" xfId="0" applyFont="1" applyFill="1" applyBorder="1" applyAlignment="1">
      <alignment horizontal="left"/>
    </xf>
    <xf numFmtId="0" fontId="22" fillId="2" borderId="11" xfId="0" quotePrefix="1" applyFont="1" applyFill="1" applyBorder="1" applyAlignment="1">
      <alignment horizontal="left"/>
    </xf>
    <xf numFmtId="0" fontId="22" fillId="2" borderId="8" xfId="0" applyFont="1" applyFill="1" applyBorder="1" applyAlignment="1">
      <alignment horizontal="left"/>
    </xf>
    <xf numFmtId="0" fontId="22" fillId="2" borderId="9" xfId="0" applyFont="1" applyFill="1" applyBorder="1" applyAlignment="1">
      <alignment horizontal="left"/>
    </xf>
    <xf numFmtId="0" fontId="13" fillId="0" borderId="0" xfId="0" applyFont="1" applyAlignment="1">
      <alignment horizontal="center"/>
    </xf>
    <xf numFmtId="0" fontId="0" fillId="3" borderId="1" xfId="0" quotePrefix="1" applyFont="1" applyFill="1" applyBorder="1" applyAlignment="1">
      <alignment horizontal="left"/>
    </xf>
    <xf numFmtId="0" fontId="0" fillId="3" borderId="0" xfId="0" quotePrefix="1" applyFont="1" applyFill="1" applyAlignment="1">
      <alignment horizontal="left"/>
    </xf>
    <xf numFmtId="0" fontId="0" fillId="3" borderId="6" xfId="0" quotePrefix="1" applyFont="1" applyFill="1" applyBorder="1" applyAlignment="1">
      <alignment horizontal="left"/>
    </xf>
    <xf numFmtId="0" fontId="0" fillId="2" borderId="10" xfId="0" applyFont="1" applyFill="1" applyBorder="1" applyAlignment="1">
      <alignment horizontal="left" wrapText="1"/>
    </xf>
    <xf numFmtId="0" fontId="0" fillId="2" borderId="3" xfId="0" applyFont="1" applyFill="1" applyBorder="1" applyAlignment="1">
      <alignment horizontal="left" wrapText="1"/>
    </xf>
    <xf numFmtId="0" fontId="0" fillId="2" borderId="4" xfId="0" applyFont="1" applyFill="1" applyBorder="1" applyAlignment="1">
      <alignment horizontal="left" wrapText="1"/>
    </xf>
    <xf numFmtId="0" fontId="0" fillId="2" borderId="1" xfId="0" applyFont="1" applyFill="1" applyBorder="1" applyAlignment="1">
      <alignment horizontal="left" wrapText="1"/>
    </xf>
    <xf numFmtId="0" fontId="0" fillId="2" borderId="0" xfId="0" applyFont="1" applyFill="1" applyAlignment="1">
      <alignment horizontal="left" wrapText="1"/>
    </xf>
    <xf numFmtId="0" fontId="0" fillId="2" borderId="6" xfId="0" applyFont="1" applyFill="1" applyBorder="1" applyAlignment="1">
      <alignment horizontal="left" wrapText="1"/>
    </xf>
    <xf numFmtId="0" fontId="0" fillId="3" borderId="1" xfId="0" applyFont="1" applyFill="1" applyBorder="1" applyAlignment="1">
      <alignment horizontal="left"/>
    </xf>
    <xf numFmtId="0" fontId="0" fillId="3" borderId="0" xfId="0" applyFont="1" applyFill="1" applyAlignment="1">
      <alignment horizontal="left"/>
    </xf>
    <xf numFmtId="0" fontId="0" fillId="3" borderId="6" xfId="0" applyFont="1" applyFill="1" applyBorder="1" applyAlignment="1">
      <alignment horizontal="left"/>
    </xf>
    <xf numFmtId="0" fontId="14" fillId="0" borderId="38" xfId="0" applyFont="1" applyBorder="1" applyAlignment="1">
      <alignment horizontal="center"/>
    </xf>
    <xf numFmtId="0" fontId="18" fillId="2" borderId="1" xfId="0" quotePrefix="1" applyFont="1" applyFill="1" applyBorder="1" applyAlignment="1">
      <alignment horizontal="left"/>
    </xf>
    <xf numFmtId="0" fontId="18" fillId="2" borderId="0" xfId="0" applyFont="1" applyFill="1" applyAlignment="1">
      <alignment horizontal="left"/>
    </xf>
    <xf numFmtId="0" fontId="18" fillId="2" borderId="6" xfId="0" applyFont="1" applyFill="1" applyBorder="1" applyAlignment="1">
      <alignment horizontal="left"/>
    </xf>
    <xf numFmtId="0" fontId="18" fillId="2" borderId="11" xfId="0" quotePrefix="1" applyFont="1" applyFill="1" applyBorder="1" applyAlignment="1">
      <alignment horizontal="left"/>
    </xf>
    <xf numFmtId="0" fontId="18" fillId="2" borderId="8" xfId="0" applyFont="1" applyFill="1" applyBorder="1" applyAlignment="1">
      <alignment horizontal="left"/>
    </xf>
    <xf numFmtId="0" fontId="18" fillId="2" borderId="9" xfId="0" applyFont="1" applyFill="1" applyBorder="1" applyAlignment="1">
      <alignment horizontal="left"/>
    </xf>
    <xf numFmtId="0" fontId="0" fillId="2" borderId="10" xfId="0" applyFont="1" applyFill="1" applyBorder="1" applyAlignment="1">
      <alignment vertical="center" wrapText="1"/>
    </xf>
    <xf numFmtId="0" fontId="0" fillId="2" borderId="3" xfId="0" applyFont="1" applyFill="1" applyBorder="1" applyAlignment="1">
      <alignment vertical="center" wrapText="1"/>
    </xf>
    <xf numFmtId="0" fontId="0" fillId="2" borderId="4" xfId="0" applyFont="1" applyFill="1" applyBorder="1" applyAlignment="1">
      <alignment vertical="center" wrapText="1"/>
    </xf>
    <xf numFmtId="0" fontId="0" fillId="0" borderId="0" xfId="0" applyAlignment="1">
      <alignment horizontal="left"/>
    </xf>
    <xf numFmtId="1" fontId="0" fillId="0" borderId="0" xfId="2" applyNumberFormat="1" applyFont="1"/>
    <xf numFmtId="0" fontId="0" fillId="0" borderId="0" xfId="0" quotePrefix="1" applyFont="1" applyBorder="1" applyAlignment="1">
      <alignment horizontal="left"/>
    </xf>
    <xf numFmtId="0" fontId="0" fillId="0" borderId="12" xfId="0" quotePrefix="1" applyFont="1" applyBorder="1" applyAlignment="1">
      <alignment horizontal="left"/>
    </xf>
    <xf numFmtId="0" fontId="0" fillId="0" borderId="0" xfId="0" quotePrefix="1" applyFont="1" applyAlignment="1">
      <alignment horizontal="left"/>
    </xf>
    <xf numFmtId="0" fontId="0" fillId="0" borderId="53" xfId="0" applyFont="1" applyBorder="1"/>
    <xf numFmtId="0" fontId="0" fillId="0" borderId="0" xfId="0" applyFont="1"/>
    <xf numFmtId="0" fontId="0" fillId="0" borderId="17" xfId="0" applyFont="1" applyBorder="1" applyAlignment="1">
      <alignment horizontal="center"/>
    </xf>
    <xf numFmtId="0" fontId="0" fillId="0" borderId="28" xfId="0" applyFont="1" applyBorder="1"/>
    <xf numFmtId="0" fontId="0" fillId="0" borderId="50" xfId="0" applyFont="1" applyBorder="1"/>
    <xf numFmtId="0" fontId="0" fillId="0" borderId="13" xfId="0" applyFont="1" applyBorder="1"/>
    <xf numFmtId="0" fontId="0" fillId="0" borderId="51" xfId="0" applyFont="1" applyBorder="1" applyAlignment="1">
      <alignment horizontal="left"/>
    </xf>
    <xf numFmtId="0" fontId="0" fillId="0" borderId="52" xfId="0" applyFont="1" applyBorder="1" applyAlignment="1">
      <alignment horizontal="left"/>
    </xf>
    <xf numFmtId="0" fontId="0" fillId="0" borderId="29" xfId="0" applyFont="1" applyBorder="1"/>
    <xf numFmtId="0" fontId="0" fillId="0" borderId="14" xfId="0" applyFont="1" applyBorder="1"/>
    <xf numFmtId="0" fontId="0" fillId="0" borderId="0" xfId="0" quotePrefix="1" applyFont="1"/>
    <xf numFmtId="0" fontId="0" fillId="0" borderId="15" xfId="0" applyFont="1" applyBorder="1" applyAlignment="1">
      <alignment horizontal="center"/>
    </xf>
    <xf numFmtId="0" fontId="0" fillId="0" borderId="16" xfId="0" applyFont="1" applyBorder="1"/>
    <xf numFmtId="0" fontId="0" fillId="0" borderId="54" xfId="0" applyFont="1" applyBorder="1"/>
    <xf numFmtId="0" fontId="0" fillId="0" borderId="17" xfId="0" quotePrefix="1" applyFont="1" applyBorder="1"/>
    <xf numFmtId="0" fontId="0" fillId="0" borderId="19" xfId="0" quotePrefix="1" applyFont="1" applyBorder="1" applyAlignment="1">
      <alignment horizontal="left"/>
    </xf>
    <xf numFmtId="0" fontId="0" fillId="0" borderId="17" xfId="0" quotePrefix="1" applyFont="1" applyBorder="1" applyAlignment="1">
      <alignment horizontal="left"/>
    </xf>
    <xf numFmtId="0" fontId="0" fillId="0" borderId="18" xfId="0" applyFont="1" applyBorder="1" applyAlignment="1">
      <alignment horizontal="center"/>
    </xf>
    <xf numFmtId="0" fontId="0" fillId="0" borderId="0" xfId="0" applyFont="1" applyAlignment="1">
      <alignment horizontal="center"/>
    </xf>
    <xf numFmtId="0" fontId="0" fillId="0" borderId="17" xfId="0" applyFont="1" applyBorder="1" applyAlignment="1">
      <alignment horizontal="left"/>
    </xf>
    <xf numFmtId="0" fontId="0" fillId="0" borderId="51" xfId="0" applyFont="1" applyBorder="1"/>
    <xf numFmtId="0" fontId="0" fillId="0" borderId="29" xfId="0" quotePrefix="1" applyFont="1" applyBorder="1"/>
    <xf numFmtId="0" fontId="0" fillId="0" borderId="12" xfId="0" applyFont="1" applyBorder="1"/>
    <xf numFmtId="0" fontId="0" fillId="0" borderId="15" xfId="0" quotePrefix="1" applyFont="1" applyBorder="1"/>
    <xf numFmtId="0" fontId="0" fillId="0" borderId="17" xfId="0" applyFont="1" applyBorder="1"/>
    <xf numFmtId="0" fontId="0" fillId="0" borderId="19" xfId="0" applyFont="1" applyBorder="1"/>
    <xf numFmtId="0" fontId="0" fillId="0" borderId="18" xfId="0" quotePrefix="1" applyFont="1" applyBorder="1"/>
    <xf numFmtId="44" fontId="0" fillId="0" borderId="0" xfId="0" applyNumberFormat="1" applyFont="1"/>
    <xf numFmtId="0" fontId="24" fillId="7" borderId="39" xfId="0" applyFont="1" applyFill="1" applyBorder="1"/>
    <xf numFmtId="0" fontId="24" fillId="7" borderId="40" xfId="0" applyFont="1" applyFill="1" applyBorder="1" applyAlignment="1">
      <alignment horizontal="left" wrapText="1"/>
    </xf>
    <xf numFmtId="0" fontId="24" fillId="7" borderId="41" xfId="0" applyFont="1" applyFill="1" applyBorder="1" applyAlignment="1">
      <alignment horizontal="left" wrapText="1"/>
    </xf>
    <xf numFmtId="0" fontId="24" fillId="7" borderId="42" xfId="0" applyFont="1" applyFill="1" applyBorder="1" applyAlignment="1">
      <alignment horizontal="left" wrapText="1"/>
    </xf>
    <xf numFmtId="0" fontId="24" fillId="7" borderId="43" xfId="0" applyFont="1" applyFill="1" applyBorder="1" applyAlignment="1">
      <alignment horizontal="left" wrapText="1"/>
    </xf>
    <xf numFmtId="0" fontId="24" fillId="7" borderId="0" xfId="0" applyFont="1" applyFill="1" applyAlignment="1">
      <alignment horizontal="left" wrapText="1"/>
    </xf>
    <xf numFmtId="0" fontId="24" fillId="7" borderId="44" xfId="0" applyFont="1" applyFill="1" applyBorder="1" applyAlignment="1">
      <alignment horizontal="left" wrapText="1"/>
    </xf>
    <xf numFmtId="0" fontId="24" fillId="8" borderId="39" xfId="0" applyFont="1" applyFill="1" applyBorder="1"/>
    <xf numFmtId="0" fontId="24" fillId="8" borderId="43" xfId="0" applyFont="1" applyFill="1" applyBorder="1" applyAlignment="1">
      <alignment horizontal="left"/>
    </xf>
    <xf numFmtId="0" fontId="24" fillId="8" borderId="0" xfId="0" applyFont="1" applyFill="1" applyAlignment="1">
      <alignment horizontal="left"/>
    </xf>
    <xf numFmtId="0" fontId="24" fillId="8" borderId="44" xfId="0" applyFont="1" applyFill="1" applyBorder="1" applyAlignment="1">
      <alignment horizontal="left"/>
    </xf>
    <xf numFmtId="0" fontId="24" fillId="7" borderId="43" xfId="0" applyFont="1" applyFill="1" applyBorder="1" applyAlignment="1">
      <alignment horizontal="left"/>
    </xf>
    <xf numFmtId="0" fontId="24" fillId="7" borderId="0" xfId="0" applyFont="1" applyFill="1" applyAlignment="1">
      <alignment horizontal="left"/>
    </xf>
    <xf numFmtId="0" fontId="24" fillId="7" borderId="44" xfId="0" applyFont="1" applyFill="1" applyBorder="1" applyAlignment="1">
      <alignment horizontal="left"/>
    </xf>
    <xf numFmtId="0" fontId="24" fillId="8" borderId="43" xfId="0" quotePrefix="1" applyFont="1" applyFill="1" applyBorder="1" applyAlignment="1">
      <alignment horizontal="left"/>
    </xf>
    <xf numFmtId="0" fontId="30" fillId="7" borderId="43" xfId="0" applyFont="1" applyFill="1" applyBorder="1" applyAlignment="1">
      <alignment horizontal="left"/>
    </xf>
    <xf numFmtId="0" fontId="30" fillId="7" borderId="0" xfId="0" applyFont="1" applyFill="1" applyAlignment="1">
      <alignment horizontal="left"/>
    </xf>
    <xf numFmtId="0" fontId="30" fillId="7" borderId="44" xfId="0" applyFont="1" applyFill="1" applyBorder="1" applyAlignment="1">
      <alignment horizontal="left"/>
    </xf>
    <xf numFmtId="0" fontId="29" fillId="7" borderId="43" xfId="0" applyFont="1" applyFill="1" applyBorder="1" applyAlignment="1">
      <alignment horizontal="left" wrapText="1"/>
    </xf>
    <xf numFmtId="0" fontId="29" fillId="7" borderId="0" xfId="0" applyFont="1" applyFill="1" applyAlignment="1">
      <alignment horizontal="left" wrapText="1"/>
    </xf>
    <xf numFmtId="0" fontId="29" fillId="7" borderId="44" xfId="0" applyFont="1" applyFill="1" applyBorder="1" applyAlignment="1">
      <alignment horizontal="left" wrapText="1"/>
    </xf>
    <xf numFmtId="0" fontId="24" fillId="7" borderId="45" xfId="0" applyFont="1" applyFill="1" applyBorder="1"/>
    <xf numFmtId="0" fontId="18" fillId="7" borderId="46" xfId="0" applyFont="1" applyFill="1" applyBorder="1" applyAlignment="1">
      <alignment horizontal="left"/>
    </xf>
    <xf numFmtId="0" fontId="18" fillId="7" borderId="38" xfId="0" applyFont="1" applyFill="1" applyBorder="1" applyAlignment="1">
      <alignment horizontal="left"/>
    </xf>
    <xf numFmtId="0" fontId="18" fillId="7" borderId="47" xfId="0" applyFont="1" applyFill="1" applyBorder="1" applyAlignment="1">
      <alignment horizontal="left"/>
    </xf>
    <xf numFmtId="44" fontId="0" fillId="0" borderId="0" xfId="2" applyFont="1" applyFill="1"/>
    <xf numFmtId="44" fontId="0" fillId="0" borderId="60" xfId="2" applyFont="1" applyBorder="1"/>
    <xf numFmtId="44" fontId="0" fillId="0" borderId="0" xfId="2" applyFont="1" applyBorder="1"/>
    <xf numFmtId="44" fontId="24" fillId="15" borderId="0" xfId="0" applyNumberFormat="1" applyFont="1" applyFill="1"/>
    <xf numFmtId="0" fontId="0" fillId="0" borderId="0" xfId="2" applyNumberFormat="1" applyFont="1" applyBorder="1"/>
    <xf numFmtId="44" fontId="18" fillId="14" borderId="0" xfId="0" applyNumberFormat="1" applyFont="1" applyFill="1"/>
    <xf numFmtId="44" fontId="0" fillId="14" borderId="0" xfId="2" applyFont="1" applyFill="1"/>
    <xf numFmtId="14" fontId="0" fillId="0" borderId="37" xfId="0" applyNumberFormat="1" applyFill="1" applyBorder="1" applyAlignment="1"/>
    <xf numFmtId="14" fontId="0" fillId="0" borderId="0" xfId="0" applyNumberFormat="1" applyFill="1" applyBorder="1" applyAlignment="1"/>
    <xf numFmtId="14" fontId="0" fillId="0" borderId="0" xfId="0" applyNumberFormat="1" applyFill="1" applyAlignment="1"/>
  </cellXfs>
  <cellStyles count="19">
    <cellStyle name="aDet1dQWMDOvWRGR3AN+da/ZL3bgGAPX7Md7K3BcwLs=-~KSjJ7Hbey71if7Wd6R3xSg==" xfId="10" xr:uid="{AC543358-6FDB-8E43-A5D3-827A05569990}"/>
    <cellStyle name="aMK6b8pYNk5NWcePLaChC+5lIjh8/PLfy7A1Rs5ZFiI=-~8jXb1NKaCRC5TiI5ZVPk0g==" xfId="15" xr:uid="{283BAFF0-7279-084A-9BC4-703DA3354522}"/>
    <cellStyle name="Comma" xfId="1" builtinId="3"/>
    <cellStyle name="Currency" xfId="2" builtinId="4"/>
    <cellStyle name="Currency 2" xfId="5" xr:uid="{49C4893A-F458-4CF3-83A6-73EF1CC4F987}"/>
    <cellStyle name="Custom Style 1" xfId="16" xr:uid="{7A649C7C-614F-B34C-BEAB-0B1440CEF2B1}"/>
    <cellStyle name="DcXNva8WcFJZ/Kl5Vw1CZxaOVvURawYjbsKErQBZHi4=-~/CUjMMkMTbr5hNJIvMOZvQ==" xfId="13" xr:uid="{7D5D1B70-AB69-EF43-879D-3E7D77B1AD45}"/>
    <cellStyle name="Eqcc2gjN9MKdA8RktMC0+o8yznpBANadq0PgFphumBI=-~TVM/eEv2ZWTnmwgIu8RFNw==" xfId="7" xr:uid="{AD100EC5-CBD2-2649-8160-595D64BF66FB}"/>
    <cellStyle name="Hyperlink" xfId="6" builtinId="8"/>
    <cellStyle name="JapQoLIWTPD9LTRXPOY5jzVTntMmVBdzsv22jsN8w+A=-~i3B0pT0N0pfyGk8sj9SFZQ==" xfId="8" xr:uid="{01F880B8-7FE9-4745-9B24-BEE0282F34B9}"/>
    <cellStyle name="MFvjGULkkFi7rIUENAyHbGzhGWOpXYb5QoKhbRmO9+4=-~7hXsK4uKyUWHPdFq5fcRgQ==" xfId="11" xr:uid="{F98EE2C6-3F21-7748-A789-E6C7D101E2EA}"/>
    <cellStyle name="Mm0X0HLwmnrPa9jyPGCIGi2ipSREop9RZ+mOXWNMOA4=-~+0CMzTB7MxtBWAVnTaRzgA==" xfId="12" xr:uid="{AD06CC14-1484-B24D-A196-AF12FAE909D5}"/>
    <cellStyle name="mvz1hc3bPvgxFjJPJ0jioFRP+B2BcFXLrgXai7iLeXo=-~iTNRExNKYZbOWZlEuBp9xw==" xfId="17" xr:uid="{C8A7A7AA-4C9D-7748-9439-6E1A07863A4E}"/>
    <cellStyle name="Normal" xfId="0" builtinId="0"/>
    <cellStyle name="Normal 2" xfId="4" xr:uid="{E896A2F8-7AE9-4140-924F-27464B86D7AC}"/>
    <cellStyle name="Percent" xfId="3" builtinId="5"/>
    <cellStyle name="Qpx33B5Bw1nwvjX/Afm/Uv3TlTju6pa88qMYpIQ3Mmo=-~OTFrZVurOP2URqhFC7mRZQ==" xfId="9" xr:uid="{0CCCBE7D-5931-4341-BC3C-A3B90F8054D9}"/>
    <cellStyle name="Tsp3ilT9QLMKdk8s8QXq6DKaICE17geuYOXtXt5eeqY=-~jRxX10s5PxKberpy3NJTDw==" xfId="18" xr:uid="{DF3EC1F7-41AC-114B-9C1C-D00FCB299D34}"/>
    <cellStyle name="yzwxripCw5S1kja650JwGJmWoFFR6m5vKknYybyxx/k=-~ASxuO9lAFjgNdnqdsV4NzA==" xfId="14" xr:uid="{2B9818EE-4761-BB4C-86FC-A5E8BF45820D}"/>
  </cellStyles>
  <dxfs count="36">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006100"/>
      </font>
      <fill>
        <patternFill>
          <bgColor rgb="FFC6EFCE"/>
        </patternFill>
      </fill>
    </dxf>
    <dxf>
      <numFmt numFmtId="0" formatCode="General"/>
      <fill>
        <patternFill patternType="none">
          <bgColor auto="1"/>
        </patternFill>
      </fill>
    </dxf>
    <dxf>
      <numFmt numFmtId="0" formatCode="General"/>
      <fill>
        <patternFill patternType="none">
          <fgColor indexed="64"/>
          <bgColor indexed="65"/>
        </patternFill>
      </fill>
    </dxf>
    <dxf>
      <numFmt numFmtId="0" formatCode="General"/>
      <fill>
        <patternFill patternType="none">
          <bgColor auto="1"/>
        </patternFill>
      </fill>
    </dxf>
    <dxf>
      <font>
        <b val="0"/>
        <i val="0"/>
        <strike val="0"/>
        <condense val="0"/>
        <extend val="0"/>
        <outline val="0"/>
        <shadow val="0"/>
        <u val="none"/>
        <vertAlign val="baseline"/>
        <sz val="11"/>
        <color theme="1"/>
        <name val="Calibri"/>
        <family val="2"/>
        <scheme val="minor"/>
      </font>
      <numFmt numFmtId="34" formatCode="_(&quot;$&quot;* #,##0.00_);_(&quot;$&quot;* \(#,##0.00\);_(&quot;$&quot;* &quot;-&quot;??_);_(@_)"/>
    </dxf>
    <dxf>
      <fill>
        <patternFill patternType="none">
          <bgColor auto="1"/>
        </patternFill>
      </fill>
    </dxf>
    <dxf>
      <numFmt numFmtId="1" formatCode="0"/>
      <fill>
        <patternFill patternType="none">
          <bgColor auto="1"/>
        </patternFill>
      </fill>
      <alignment horizontal="general" vertical="bottom" textRotation="0" wrapText="0" indent="0" justifyLastLine="0" shrinkToFit="0" readingOrder="0"/>
    </dxf>
    <dxf>
      <numFmt numFmtId="19" formatCode="m/d/yy"/>
      <fill>
        <patternFill patternType="none">
          <fgColor theme="4" tint="0.79998168889431442"/>
          <bgColor auto="1"/>
        </patternFill>
      </fill>
      <alignment horizontal="general" vertical="bottom" textRotation="0" wrapText="0" indent="0" justifyLastLine="0" shrinkToFit="0" readingOrder="0"/>
    </dxf>
    <dxf>
      <numFmt numFmtId="19" formatCode="m/d/yy"/>
      <fill>
        <patternFill patternType="none">
          <fgColor theme="4" tint="0.79998168889431442"/>
          <bgColor auto="1"/>
        </patternFill>
      </fill>
      <alignment horizontal="general" vertical="bottom" textRotation="0" wrapText="0" indent="0" justifyLastLine="0" shrinkToFit="0" readingOrder="0"/>
      <border diagonalUp="0" diagonalDown="0" outline="0">
        <left/>
        <right/>
        <top style="thin">
          <color theme="4" tint="0.39997558519241921"/>
        </top>
        <bottom style="thin">
          <color theme="4" tint="0.39997558519241921"/>
        </bottom>
      </border>
    </dxf>
    <dxf>
      <fill>
        <patternFill patternType="none">
          <bgColor auto="1"/>
        </patternFill>
      </fill>
    </dxf>
    <dxf>
      <fill>
        <patternFill patternType="none">
          <bgColor auto="1"/>
        </patternFill>
      </fill>
    </dxf>
    <dxf>
      <fill>
        <patternFill patternType="none">
          <bgColor auto="1"/>
        </patternFill>
      </fill>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name val="Calibri"/>
        <family val="2"/>
        <scheme val="minor"/>
      </font>
    </dxf>
    <dxf>
      <font>
        <strike val="0"/>
        <outline val="0"/>
        <shadow val="0"/>
        <u val="none"/>
        <vertAlign val="baseline"/>
        <sz val="11"/>
      </font>
    </dxf>
    <dxf>
      <font>
        <b/>
        <i val="0"/>
        <strike val="0"/>
        <condense val="0"/>
        <extend val="0"/>
        <outline val="0"/>
        <shadow val="0"/>
        <u val="none"/>
        <vertAlign val="baseline"/>
        <sz val="11"/>
        <color theme="1"/>
        <name val="Calibri"/>
        <family val="2"/>
        <scheme val="minor"/>
      </font>
    </dxf>
    <dxf>
      <font>
        <strike val="0"/>
        <outline val="0"/>
        <shadow val="0"/>
        <u val="none"/>
        <vertAlign val="baseline"/>
        <sz val="11"/>
      </font>
      <numFmt numFmtId="34" formatCode="_(&quot;$&quot;* #,##0.00_);_(&quot;$&quot;* \(#,##0.00\);_(&quot;$&quot;* &quot;-&quot;??_);_(@_)"/>
    </dxf>
    <dxf>
      <font>
        <b val="0"/>
        <i val="0"/>
        <strike val="0"/>
        <condense val="0"/>
        <extend val="0"/>
        <outline val="0"/>
        <shadow val="0"/>
        <u val="none"/>
        <vertAlign val="baseline"/>
        <sz val="11"/>
        <color theme="1"/>
        <name val="Calibri"/>
        <family val="2"/>
        <scheme val="minor"/>
      </font>
    </dxf>
    <dxf>
      <font>
        <b val="0"/>
        <i val="0"/>
        <strike val="0"/>
        <condense val="0"/>
        <extend val="0"/>
        <outline val="0"/>
        <shadow val="0"/>
        <u val="none"/>
        <vertAlign val="baseline"/>
        <sz val="11"/>
        <color theme="1"/>
        <name val="Calibri"/>
        <family val="2"/>
        <scheme val="minor"/>
      </font>
    </dxf>
    <dxf>
      <font>
        <strike val="0"/>
        <outline val="0"/>
        <shadow val="0"/>
        <u val="none"/>
        <vertAlign val="baseline"/>
        <sz val="11"/>
      </font>
    </dxf>
    <dxf>
      <font>
        <b val="0"/>
        <i val="0"/>
        <strike val="0"/>
        <condense val="0"/>
        <extend val="0"/>
        <outline val="0"/>
        <shadow val="0"/>
        <u val="none"/>
        <vertAlign val="baseline"/>
        <sz val="11"/>
        <color theme="1"/>
        <name val="Calibri"/>
        <family val="2"/>
        <scheme val="minor"/>
      </font>
    </dxf>
  </dxfs>
  <tableStyles count="1" defaultTableStyle="TableStyleMedium2" defaultPivotStyle="PivotStyleLight16">
    <tableStyle name="Table Style 1" pivot="0" count="0" xr9:uid="{B015F276-C25E-4185-B86D-63D76D5CE8C1}"/>
  </tableStyles>
  <colors>
    <mruColors>
      <color rgb="FF008080"/>
      <color rgb="FFD60093"/>
      <color rgb="FF99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microsoft.com/office/2007/relationships/slicerCache" Target="slicerCaches/slicerCache1.xml"/><Relationship Id="rId4" Type="http://schemas.openxmlformats.org/officeDocument/2006/relationships/worksheet" Target="worksheets/sheet4.xml"/><Relationship Id="rId9" Type="http://schemas.openxmlformats.org/officeDocument/2006/relationships/pivotCacheDefinition" Target="pivotCache/pivotCacheDefinition1.xml"/><Relationship Id="rId14" Type="http://schemas.openxmlformats.org/officeDocument/2006/relationships/calcChain" Target="calcChain.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r>
              <a:rPr lang="en-US"/>
              <a:t>Monthly Budget</a:t>
            </a:r>
          </a:p>
        </c:rich>
      </c:tx>
      <c:overlay val="0"/>
      <c:spPr>
        <a:noFill/>
        <a:ln>
          <a:noFill/>
        </a:ln>
        <a:effectLst/>
      </c:spPr>
      <c:txPr>
        <a:bodyPr rot="0" spcFirstLastPara="1" vertOverflow="ellipsis" vert="horz" wrap="square" anchor="ctr" anchorCtr="1"/>
        <a:lstStyle/>
        <a:p>
          <a:pPr>
            <a:defRPr sz="1600" b="1" i="0" u="none" strike="noStrike" kern="1200" spc="100" baseline="0">
              <a:solidFill>
                <a:schemeClr val="lt1">
                  <a:lumMod val="95000"/>
                </a:schemeClr>
              </a:solidFill>
              <a:effectLst>
                <a:outerShdw blurRad="50800" dist="38100" dir="5400000" algn="t" rotWithShape="0">
                  <a:prstClr val="black">
                    <a:alpha val="40000"/>
                  </a:prstClr>
                </a:outerShdw>
              </a:effectLst>
              <a:latin typeface="+mn-lt"/>
              <a:ea typeface="+mn-ea"/>
              <a:cs typeface="+mn-cs"/>
            </a:defRPr>
          </a:pPr>
          <a:endParaRPr lang="en-US"/>
        </a:p>
      </c:txPr>
    </c:title>
    <c:autoTitleDeleted val="0"/>
    <c:plotArea>
      <c:layout/>
      <c:barChart>
        <c:barDir val="col"/>
        <c:grouping val="clustered"/>
        <c:varyColors val="0"/>
        <c:ser>
          <c:idx val="0"/>
          <c:order val="0"/>
          <c:tx>
            <c:strRef>
              <c:f>'Data Visualization'!$A$2</c:f>
              <c:strCache>
                <c:ptCount val="1"/>
                <c:pt idx="0">
                  <c:v>Rent</c:v>
                </c:pt>
              </c:strCache>
            </c:strRef>
          </c:tx>
          <c:spPr>
            <a:gradFill rotWithShape="1">
              <a:gsLst>
                <a:gs pos="0">
                  <a:schemeClr val="accent1">
                    <a:satMod val="103000"/>
                    <a:lumMod val="102000"/>
                    <a:tint val="94000"/>
                  </a:schemeClr>
                </a:gs>
                <a:gs pos="50000">
                  <a:schemeClr val="accent1">
                    <a:satMod val="110000"/>
                    <a:lumMod val="100000"/>
                    <a:shade val="100000"/>
                  </a:schemeClr>
                </a:gs>
                <a:gs pos="100000">
                  <a:schemeClr val="accent1">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'Data Visualization'!$B$1:$D$1</c:f>
              <c:strCache>
                <c:ptCount val="3"/>
                <c:pt idx="0">
                  <c:v>Jan-20</c:v>
                </c:pt>
                <c:pt idx="1">
                  <c:v>16-Feb</c:v>
                </c:pt>
                <c:pt idx="2">
                  <c:v>16-Mar</c:v>
                </c:pt>
              </c:strCache>
            </c:strRef>
          </c:cat>
          <c:val>
            <c:numRef>
              <c:f>'Data Visualization'!$B$2:$D$2</c:f>
              <c:numCache>
                <c:formatCode>General</c:formatCode>
                <c:ptCount val="3"/>
                <c:pt idx="0">
                  <c:v>1200</c:v>
                </c:pt>
                <c:pt idx="1">
                  <c:v>1200</c:v>
                </c:pt>
                <c:pt idx="2">
                  <c:v>1200</c:v>
                </c:pt>
              </c:numCache>
            </c:numRef>
          </c:val>
          <c:extLst>
            <c:ext xmlns:c16="http://schemas.microsoft.com/office/drawing/2014/chart" uri="{C3380CC4-5D6E-409C-BE32-E72D297353CC}">
              <c16:uniqueId val="{00000000-1A21-A04D-B43A-57A21F32405B}"/>
            </c:ext>
          </c:extLst>
        </c:ser>
        <c:ser>
          <c:idx val="1"/>
          <c:order val="1"/>
          <c:tx>
            <c:strRef>
              <c:f>'Data Visualization'!$A$3</c:f>
              <c:strCache>
                <c:ptCount val="1"/>
                <c:pt idx="0">
                  <c:v>Car</c:v>
                </c:pt>
              </c:strCache>
            </c:strRef>
          </c:tx>
          <c:spPr>
            <a:gradFill rotWithShape="1">
              <a:gsLst>
                <a:gs pos="0">
                  <a:schemeClr val="accent2">
                    <a:satMod val="103000"/>
                    <a:lumMod val="102000"/>
                    <a:tint val="94000"/>
                  </a:schemeClr>
                </a:gs>
                <a:gs pos="50000">
                  <a:schemeClr val="accent2">
                    <a:satMod val="110000"/>
                    <a:lumMod val="100000"/>
                    <a:shade val="100000"/>
                  </a:schemeClr>
                </a:gs>
                <a:gs pos="100000">
                  <a:schemeClr val="accent2">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'Data Visualization'!$B$1:$D$1</c:f>
              <c:strCache>
                <c:ptCount val="3"/>
                <c:pt idx="0">
                  <c:v>Jan-20</c:v>
                </c:pt>
                <c:pt idx="1">
                  <c:v>16-Feb</c:v>
                </c:pt>
                <c:pt idx="2">
                  <c:v>16-Mar</c:v>
                </c:pt>
              </c:strCache>
            </c:strRef>
          </c:cat>
          <c:val>
            <c:numRef>
              <c:f>'Data Visualization'!$B$3:$D$3</c:f>
              <c:numCache>
                <c:formatCode>General</c:formatCode>
                <c:ptCount val="3"/>
                <c:pt idx="0">
                  <c:v>250</c:v>
                </c:pt>
                <c:pt idx="1">
                  <c:v>250</c:v>
                </c:pt>
                <c:pt idx="2">
                  <c:v>250</c:v>
                </c:pt>
              </c:numCache>
            </c:numRef>
          </c:val>
          <c:extLst>
            <c:ext xmlns:c16="http://schemas.microsoft.com/office/drawing/2014/chart" uri="{C3380CC4-5D6E-409C-BE32-E72D297353CC}">
              <c16:uniqueId val="{00000001-1A21-A04D-B43A-57A21F32405B}"/>
            </c:ext>
          </c:extLst>
        </c:ser>
        <c:ser>
          <c:idx val="2"/>
          <c:order val="2"/>
          <c:tx>
            <c:strRef>
              <c:f>'Data Visualization'!$A$4</c:f>
              <c:strCache>
                <c:ptCount val="1"/>
                <c:pt idx="0">
                  <c:v>Credit Cards</c:v>
                </c:pt>
              </c:strCache>
            </c:strRef>
          </c:tx>
          <c:spPr>
            <a:gradFill rotWithShape="1">
              <a:gsLst>
                <a:gs pos="0">
                  <a:schemeClr val="accent3">
                    <a:satMod val="103000"/>
                    <a:lumMod val="102000"/>
                    <a:tint val="94000"/>
                  </a:schemeClr>
                </a:gs>
                <a:gs pos="50000">
                  <a:schemeClr val="accent3">
                    <a:satMod val="110000"/>
                    <a:lumMod val="100000"/>
                    <a:shade val="100000"/>
                  </a:schemeClr>
                </a:gs>
                <a:gs pos="100000">
                  <a:schemeClr val="accent3">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'Data Visualization'!$B$1:$D$1</c:f>
              <c:strCache>
                <c:ptCount val="3"/>
                <c:pt idx="0">
                  <c:v>Jan-20</c:v>
                </c:pt>
                <c:pt idx="1">
                  <c:v>16-Feb</c:v>
                </c:pt>
                <c:pt idx="2">
                  <c:v>16-Mar</c:v>
                </c:pt>
              </c:strCache>
            </c:strRef>
          </c:cat>
          <c:val>
            <c:numRef>
              <c:f>'Data Visualization'!$B$4:$D$4</c:f>
              <c:numCache>
                <c:formatCode>General</c:formatCode>
                <c:ptCount val="3"/>
                <c:pt idx="0">
                  <c:v>125</c:v>
                </c:pt>
                <c:pt idx="1">
                  <c:v>150</c:v>
                </c:pt>
                <c:pt idx="2">
                  <c:v>120</c:v>
                </c:pt>
              </c:numCache>
            </c:numRef>
          </c:val>
          <c:extLst>
            <c:ext xmlns:c16="http://schemas.microsoft.com/office/drawing/2014/chart" uri="{C3380CC4-5D6E-409C-BE32-E72D297353CC}">
              <c16:uniqueId val="{00000002-1A21-A04D-B43A-57A21F32405B}"/>
            </c:ext>
          </c:extLst>
        </c:ser>
        <c:ser>
          <c:idx val="3"/>
          <c:order val="3"/>
          <c:tx>
            <c:strRef>
              <c:f>'Data Visualization'!$A$5</c:f>
              <c:strCache>
                <c:ptCount val="1"/>
                <c:pt idx="0">
                  <c:v>Food</c:v>
                </c:pt>
              </c:strCache>
            </c:strRef>
          </c:tx>
          <c:spPr>
            <a:gradFill rotWithShape="1">
              <a:gsLst>
                <a:gs pos="0">
                  <a:schemeClr val="accent4">
                    <a:satMod val="103000"/>
                    <a:lumMod val="102000"/>
                    <a:tint val="94000"/>
                  </a:schemeClr>
                </a:gs>
                <a:gs pos="50000">
                  <a:schemeClr val="accent4">
                    <a:satMod val="110000"/>
                    <a:lumMod val="100000"/>
                    <a:shade val="100000"/>
                  </a:schemeClr>
                </a:gs>
                <a:gs pos="100000">
                  <a:schemeClr val="accent4">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'Data Visualization'!$B$1:$D$1</c:f>
              <c:strCache>
                <c:ptCount val="3"/>
                <c:pt idx="0">
                  <c:v>Jan-20</c:v>
                </c:pt>
                <c:pt idx="1">
                  <c:v>16-Feb</c:v>
                </c:pt>
                <c:pt idx="2">
                  <c:v>16-Mar</c:v>
                </c:pt>
              </c:strCache>
            </c:strRef>
          </c:cat>
          <c:val>
            <c:numRef>
              <c:f>'Data Visualization'!$B$5:$D$5</c:f>
              <c:numCache>
                <c:formatCode>General</c:formatCode>
                <c:ptCount val="3"/>
                <c:pt idx="0">
                  <c:v>300</c:v>
                </c:pt>
                <c:pt idx="1">
                  <c:v>250</c:v>
                </c:pt>
                <c:pt idx="2">
                  <c:v>350</c:v>
                </c:pt>
              </c:numCache>
            </c:numRef>
          </c:val>
          <c:extLst>
            <c:ext xmlns:c16="http://schemas.microsoft.com/office/drawing/2014/chart" uri="{C3380CC4-5D6E-409C-BE32-E72D297353CC}">
              <c16:uniqueId val="{00000004-1A21-A04D-B43A-57A21F32405B}"/>
            </c:ext>
          </c:extLst>
        </c:ser>
        <c:ser>
          <c:idx val="4"/>
          <c:order val="4"/>
          <c:tx>
            <c:strRef>
              <c:f>'Data Visualization'!$A$6</c:f>
              <c:strCache>
                <c:ptCount val="1"/>
                <c:pt idx="0">
                  <c:v>Phone</c:v>
                </c:pt>
              </c:strCache>
            </c:strRef>
          </c:tx>
          <c:spPr>
            <a:gradFill rotWithShape="1">
              <a:gsLst>
                <a:gs pos="0">
                  <a:schemeClr val="accent5">
                    <a:satMod val="103000"/>
                    <a:lumMod val="102000"/>
                    <a:tint val="94000"/>
                  </a:schemeClr>
                </a:gs>
                <a:gs pos="50000">
                  <a:schemeClr val="accent5">
                    <a:satMod val="110000"/>
                    <a:lumMod val="100000"/>
                    <a:shade val="100000"/>
                  </a:schemeClr>
                </a:gs>
                <a:gs pos="100000">
                  <a:schemeClr val="accent5">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'Data Visualization'!$B$1:$D$1</c:f>
              <c:strCache>
                <c:ptCount val="3"/>
                <c:pt idx="0">
                  <c:v>Jan-20</c:v>
                </c:pt>
                <c:pt idx="1">
                  <c:v>16-Feb</c:v>
                </c:pt>
                <c:pt idx="2">
                  <c:v>16-Mar</c:v>
                </c:pt>
              </c:strCache>
            </c:strRef>
          </c:cat>
          <c:val>
            <c:numRef>
              <c:f>'Data Visualization'!$B$6:$D$6</c:f>
              <c:numCache>
                <c:formatCode>General</c:formatCode>
                <c:ptCount val="3"/>
                <c:pt idx="0">
                  <c:v>75</c:v>
                </c:pt>
                <c:pt idx="1">
                  <c:v>75</c:v>
                </c:pt>
                <c:pt idx="2">
                  <c:v>90</c:v>
                </c:pt>
              </c:numCache>
            </c:numRef>
          </c:val>
          <c:extLst>
            <c:ext xmlns:c16="http://schemas.microsoft.com/office/drawing/2014/chart" uri="{C3380CC4-5D6E-409C-BE32-E72D297353CC}">
              <c16:uniqueId val="{00000005-1A21-A04D-B43A-57A21F32405B}"/>
            </c:ext>
          </c:extLst>
        </c:ser>
        <c:ser>
          <c:idx val="5"/>
          <c:order val="5"/>
          <c:tx>
            <c:strRef>
              <c:f>'Data Visualization'!$A$7</c:f>
              <c:strCache>
                <c:ptCount val="1"/>
                <c:pt idx="0">
                  <c:v>Total</c:v>
                </c:pt>
              </c:strCache>
            </c:strRef>
          </c:tx>
          <c:spPr>
            <a:gradFill rotWithShape="1">
              <a:gsLst>
                <a:gs pos="0">
                  <a:schemeClr val="accent6">
                    <a:satMod val="103000"/>
                    <a:lumMod val="102000"/>
                    <a:tint val="94000"/>
                  </a:schemeClr>
                </a:gs>
                <a:gs pos="50000">
                  <a:schemeClr val="accent6">
                    <a:satMod val="110000"/>
                    <a:lumMod val="100000"/>
                    <a:shade val="100000"/>
                  </a:schemeClr>
                </a:gs>
                <a:gs pos="100000">
                  <a:schemeClr val="accent6">
                    <a:lumMod val="99000"/>
                    <a:satMod val="120000"/>
                    <a:shade val="78000"/>
                  </a:schemeClr>
                </a:gs>
              </a:gsLst>
              <a:lin ang="5400000" scaled="0"/>
            </a:gradFill>
            <a:ln>
              <a:noFill/>
            </a:ln>
            <a:effectLst>
              <a:outerShdw blurRad="57150" dist="19050" dir="5400000" algn="ctr" rotWithShape="0">
                <a:srgbClr val="000000">
                  <a:alpha val="63000"/>
                </a:srgbClr>
              </a:outerShdw>
            </a:effectLst>
          </c:spPr>
          <c:invertIfNegative val="0"/>
          <c:cat>
            <c:strRef>
              <c:f>'Data Visualization'!$B$1:$D$1</c:f>
              <c:strCache>
                <c:ptCount val="3"/>
                <c:pt idx="0">
                  <c:v>Jan-20</c:v>
                </c:pt>
                <c:pt idx="1">
                  <c:v>16-Feb</c:v>
                </c:pt>
                <c:pt idx="2">
                  <c:v>16-Mar</c:v>
                </c:pt>
              </c:strCache>
            </c:strRef>
          </c:cat>
          <c:val>
            <c:numRef>
              <c:f>'Data Visualization'!$B$7:$D$7</c:f>
              <c:numCache>
                <c:formatCode>_(* #,##0_);_(* \(#,##0\);_(* "-"??_);_(@_)</c:formatCode>
                <c:ptCount val="3"/>
                <c:pt idx="0">
                  <c:v>1950</c:v>
                </c:pt>
                <c:pt idx="1">
                  <c:v>1925</c:v>
                </c:pt>
                <c:pt idx="2">
                  <c:v>2010</c:v>
                </c:pt>
              </c:numCache>
            </c:numRef>
          </c:val>
          <c:extLst>
            <c:ext xmlns:c16="http://schemas.microsoft.com/office/drawing/2014/chart" uri="{C3380CC4-5D6E-409C-BE32-E72D297353CC}">
              <c16:uniqueId val="{00000006-1A21-A04D-B43A-57A21F32405B}"/>
            </c:ext>
          </c:extLst>
        </c:ser>
        <c:dLbls>
          <c:showLegendKey val="0"/>
          <c:showVal val="0"/>
          <c:showCatName val="0"/>
          <c:showSerName val="0"/>
          <c:showPercent val="0"/>
          <c:showBubbleSize val="0"/>
        </c:dLbls>
        <c:gapWidth val="100"/>
        <c:overlap val="-24"/>
        <c:axId val="1557158671"/>
        <c:axId val="1558123535"/>
      </c:barChart>
      <c:catAx>
        <c:axId val="1557158671"/>
        <c:scaling>
          <c:orientation val="minMax"/>
        </c:scaling>
        <c:delete val="0"/>
        <c:axPos val="b"/>
        <c:numFmt formatCode="General" sourceLinked="1"/>
        <c:majorTickMark val="none"/>
        <c:minorTickMark val="none"/>
        <c:tickLblPos val="nextTo"/>
        <c:spPr>
          <a:noFill/>
          <a:ln w="12700" cap="flat" cmpd="sng" algn="ctr">
            <a:solidFill>
              <a:schemeClr val="lt1">
                <a:lumMod val="95000"/>
                <a:alpha val="54000"/>
              </a:schemeClr>
            </a:solidFill>
            <a:round/>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558123535"/>
        <c:crosses val="autoZero"/>
        <c:auto val="1"/>
        <c:lblAlgn val="ctr"/>
        <c:lblOffset val="100"/>
        <c:noMultiLvlLbl val="0"/>
      </c:catAx>
      <c:valAx>
        <c:axId val="1558123535"/>
        <c:scaling>
          <c:orientation val="minMax"/>
        </c:scaling>
        <c:delete val="0"/>
        <c:axPos val="l"/>
        <c:majorGridlines>
          <c:spPr>
            <a:ln w="9525" cap="flat" cmpd="sng" algn="ctr">
              <a:solidFill>
                <a:schemeClr val="lt1">
                  <a:lumMod val="95000"/>
                  <a:alpha val="10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crossAx val="1557158671"/>
        <c:crosses val="autoZero"/>
        <c:crossBetween val="between"/>
      </c:valAx>
      <c:spPr>
        <a:noFill/>
        <a:ln>
          <a:noFill/>
        </a:ln>
        <a:effectLst/>
      </c:spPr>
    </c:plotArea>
    <c:legend>
      <c:legendPos val="b"/>
      <c:overlay val="0"/>
      <c:spPr>
        <a:noFill/>
        <a:ln>
          <a:noFill/>
        </a:ln>
        <a:effectLst/>
      </c:spPr>
      <c:txPr>
        <a:bodyPr rot="0" spcFirstLastPara="1" vertOverflow="ellipsis" vert="horz" wrap="square" anchor="ctr" anchorCtr="1"/>
        <a:lstStyle/>
        <a:p>
          <a:pPr>
            <a:defRPr sz="900" b="0" i="0" u="none" strike="noStrike" kern="1200" baseline="0">
              <a:solidFill>
                <a:schemeClr val="lt1">
                  <a:lumMod val="8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a:ln>
      <a:noFill/>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9">
  <cs:axisTitle>
    <cs:lnRef idx="0"/>
    <cs:fillRef idx="0"/>
    <cs:effectRef idx="0"/>
    <cs:fontRef idx="minor">
      <a:schemeClr val="lt1">
        <a:lumMod val="85000"/>
      </a:schemeClr>
    </cs:fontRef>
    <cs:defRPr sz="900" b="1" kern="1200" cap="all"/>
  </cs:axisTitle>
  <cs:category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categoryAxis>
  <cs:chartArea>
    <cs:lnRef idx="0"/>
    <cs:fillRef idx="0"/>
    <cs:effectRef idx="0"/>
    <cs:fontRef idx="minor">
      <a:schemeClr val="dk1"/>
    </cs:fontRef>
    <cs:spPr>
      <a:gradFill flip="none" rotWithShape="1">
        <a:gsLst>
          <a:gs pos="0">
            <a:schemeClr val="dk1">
              <a:lumMod val="65000"/>
              <a:lumOff val="35000"/>
            </a:schemeClr>
          </a:gs>
          <a:gs pos="100000">
            <a:schemeClr val="dk1">
              <a:lumMod val="85000"/>
              <a:lumOff val="15000"/>
            </a:schemeClr>
          </a:gs>
        </a:gsLst>
        <a:path path="circle">
          <a:fillToRect l="50000" t="50000" r="50000" b="50000"/>
        </a:path>
        <a:tileRect/>
      </a:gradFill>
    </cs:spPr>
    <cs:defRPr sz="1000" kern="1200"/>
  </cs:chartArea>
  <cs:dataLabel>
    <cs:lnRef idx="0"/>
    <cs:fillRef idx="0"/>
    <cs:effectRef idx="0"/>
    <cs:fontRef idx="minor">
      <a:schemeClr val="lt1">
        <a:lumMod val="85000"/>
      </a:schemeClr>
    </cs:fontRef>
    <cs:defRPr sz="900" kern="1200"/>
  </cs:dataLabel>
  <cs:dataLabelCallout>
    <cs:lnRef idx="0"/>
    <cs:fillRef idx="0"/>
    <cs:effectRef idx="0"/>
    <cs:fontRef idx="minor">
      <a:schemeClr val="dk1">
        <a:lumMod val="65000"/>
        <a:lumOff val="35000"/>
      </a:schemeClr>
    </cs:fontRef>
    <cs:spPr>
      <a:solidFill>
        <a:schemeClr val="lt1"/>
      </a:solidFill>
    </cs:spPr>
    <cs:defRPr sz="900" kern="1200"/>
    <cs:bodyPr rot="0" spcFirstLastPara="1" vertOverflow="clip" horzOverflow="clip" vert="horz" wrap="square" lIns="36576" tIns="18288" rIns="36576" bIns="18288" anchor="ctr" anchorCtr="1">
      <a:spAutoFit/>
    </cs:bodyPr>
  </cs:dataLabelCallout>
  <cs:dataPoint>
    <cs:lnRef idx="0"/>
    <cs:fillRef idx="3">
      <cs:styleClr val="auto"/>
    </cs:fillRef>
    <cs:effectRef idx="3"/>
    <cs:fontRef idx="minor">
      <a:schemeClr val="lt1"/>
    </cs:fontRef>
  </cs:dataPoint>
  <cs:dataPoint3D>
    <cs:lnRef idx="0"/>
    <cs:fillRef idx="3">
      <cs:styleClr val="auto"/>
    </cs:fillRef>
    <cs:effectRef idx="3"/>
    <cs:fontRef idx="minor">
      <a:schemeClr val="lt1"/>
    </cs:fontRef>
  </cs:dataPoint3D>
  <cs:dataPointLine>
    <cs:lnRef idx="0">
      <cs:styleClr val="auto"/>
    </cs:lnRef>
    <cs:fillRef idx="3"/>
    <cs:effectRef idx="3"/>
    <cs:fontRef idx="minor">
      <a:schemeClr val="lt1"/>
    </cs:fontRef>
    <cs:spPr>
      <a:ln w="34925" cap="rnd">
        <a:solidFill>
          <a:schemeClr val="phClr"/>
        </a:solidFill>
        <a:round/>
      </a:ln>
    </cs:spPr>
  </cs:dataPointLine>
  <cs:dataPointMarker>
    <cs:lnRef idx="0">
      <cs:styleClr val="auto"/>
    </cs:lnRef>
    <cs:fillRef idx="3">
      <cs:styleClr val="auto"/>
    </cs:fillRef>
    <cs:effectRef idx="3"/>
    <cs:fontRef idx="minor">
      <a:schemeClr val="lt1"/>
    </cs:fontRef>
    <cs:spPr>
      <a:ln w="9525">
        <a:solidFill>
          <a:schemeClr val="phClr"/>
        </a:solidFill>
        <a:round/>
      </a:ln>
    </cs:spPr>
  </cs:dataPointMarker>
  <cs:dataPointMarkerLayout symbol="circle" size="6"/>
  <cs:dataPointWireframe>
    <cs:lnRef idx="0">
      <cs:styleClr val="auto"/>
    </cs:lnRef>
    <cs:fillRef idx="3"/>
    <cs:effectRef idx="3"/>
    <cs:fontRef idx="minor">
      <a:schemeClr val="lt1"/>
    </cs:fontRef>
    <cs:spPr>
      <a:ln w="9525" cap="rnd">
        <a:solidFill>
          <a:schemeClr val="phClr"/>
        </a:solidFill>
        <a:round/>
      </a:ln>
    </cs:spPr>
  </cs:dataPointWireframe>
  <cs:dataTable>
    <cs:lnRef idx="0"/>
    <cs:fillRef idx="0"/>
    <cs:effectRef idx="0"/>
    <cs:fontRef idx="minor">
      <a:schemeClr val="lt1">
        <a:lumMod val="85000"/>
      </a:schemeClr>
    </cs:fontRef>
    <cs:spPr>
      <a:ln w="9525">
        <a:solidFill>
          <a:schemeClr val="lt1">
            <a:lumMod val="95000"/>
            <a:alpha val="54000"/>
          </a:schemeClr>
        </a:solidFill>
      </a:ln>
    </cs:spPr>
    <cs:defRPr sz="900" kern="1200"/>
  </cs:dataTable>
  <cs:downBar>
    <cs:lnRef idx="0"/>
    <cs:fillRef idx="0"/>
    <cs:effectRef idx="0"/>
    <cs:fontRef idx="minor">
      <a:schemeClr val="lt1"/>
    </cs:fontRef>
    <cs:spPr>
      <a:solidFill>
        <a:schemeClr val="dk1">
          <a:lumMod val="75000"/>
          <a:lumOff val="25000"/>
        </a:schemeClr>
      </a:solidFill>
      <a:ln w="9525">
        <a:solidFill>
          <a:schemeClr val="lt1">
            <a:lumMod val="95000"/>
            <a:alpha val="54000"/>
          </a:schemeClr>
        </a:solidFill>
      </a:ln>
    </cs:spPr>
  </cs:downBar>
  <cs:dropLine>
    <cs:lnRef idx="0"/>
    <cs:fillRef idx="0"/>
    <cs:effectRef idx="0"/>
    <cs:fontRef idx="minor">
      <a:schemeClr val="lt1"/>
    </cs:fontRef>
    <cs:spPr>
      <a:ln w="9525">
        <a:solidFill>
          <a:schemeClr val="lt1">
            <a:lumMod val="95000"/>
            <a:alpha val="54000"/>
          </a:schemeClr>
        </a:solidFill>
        <a:prstDash val="dash"/>
      </a:ln>
    </cs:spPr>
  </cs:dropLine>
  <cs:errorBar>
    <cs:lnRef idx="0"/>
    <cs:fillRef idx="0"/>
    <cs:effectRef idx="0"/>
    <cs:fontRef idx="minor">
      <a:schemeClr val="lt1"/>
    </cs:fontRef>
    <cs:spPr>
      <a:ln w="9525" cap="flat" cmpd="sng" algn="ctr">
        <a:solidFill>
          <a:schemeClr val="lt1">
            <a:lumMod val="95000"/>
          </a:schemeClr>
        </a:solidFill>
        <a:round/>
      </a:ln>
    </cs:spPr>
  </cs:errorBar>
  <cs:floor>
    <cs:lnRef idx="0"/>
    <cs:fillRef idx="0"/>
    <cs:effectRef idx="0"/>
    <cs:fontRef idx="minor">
      <a:schemeClr val="lt1"/>
    </cs:fontRef>
  </cs:floor>
  <cs:gridlineMajor>
    <cs:lnRef idx="0"/>
    <cs:fillRef idx="0"/>
    <cs:effectRef idx="0"/>
    <cs:fontRef idx="minor">
      <a:schemeClr val="lt1"/>
    </cs:fontRef>
    <cs:spPr>
      <a:ln w="9525" cap="flat" cmpd="sng" algn="ctr">
        <a:solidFill>
          <a:schemeClr val="lt1">
            <a:lumMod val="95000"/>
            <a:alpha val="10000"/>
          </a:schemeClr>
        </a:solidFill>
        <a:round/>
      </a:ln>
    </cs:spPr>
  </cs:gridlineMajor>
  <cs:gridlineMinor>
    <cs:lnRef idx="0"/>
    <cs:fillRef idx="0"/>
    <cs:effectRef idx="0"/>
    <cs:fontRef idx="minor">
      <a:schemeClr val="lt1"/>
    </cs:fontRef>
    <cs:spPr>
      <a:ln>
        <a:solidFill>
          <a:schemeClr val="lt1">
            <a:lumMod val="95000"/>
            <a:alpha val="5000"/>
          </a:schemeClr>
        </a:solidFill>
      </a:ln>
    </cs:spPr>
  </cs:gridlineMinor>
  <cs:hiLoLine>
    <cs:lnRef idx="0"/>
    <cs:fillRef idx="0"/>
    <cs:effectRef idx="0"/>
    <cs:fontRef idx="minor">
      <a:schemeClr val="lt1"/>
    </cs:fontRef>
    <cs:spPr>
      <a:ln w="9525">
        <a:solidFill>
          <a:schemeClr val="lt1">
            <a:lumMod val="95000"/>
            <a:alpha val="54000"/>
          </a:schemeClr>
        </a:solidFill>
        <a:prstDash val="dash"/>
      </a:ln>
    </cs:spPr>
  </cs:hiLoLine>
  <cs:leaderLine>
    <cs:lnRef idx="0"/>
    <cs:fillRef idx="0"/>
    <cs:effectRef idx="0"/>
    <cs:fontRef idx="minor">
      <a:schemeClr val="lt1"/>
    </cs:fontRef>
    <cs:spPr>
      <a:ln w="9525">
        <a:solidFill>
          <a:schemeClr val="lt1">
            <a:lumMod val="95000"/>
            <a:alpha val="54000"/>
          </a:schemeClr>
        </a:solidFill>
      </a:ln>
    </cs:spPr>
  </cs:leaderLine>
  <cs:legend>
    <cs:lnRef idx="0"/>
    <cs:fillRef idx="0"/>
    <cs:effectRef idx="0"/>
    <cs:fontRef idx="minor">
      <a:schemeClr val="lt1">
        <a:lumMod val="85000"/>
      </a:schemeClr>
    </cs:fontRef>
    <cs:defRPr sz="900" kern="1200"/>
  </cs:legend>
  <cs:plotArea>
    <cs:lnRef idx="0"/>
    <cs:fillRef idx="0"/>
    <cs:effectRef idx="0"/>
    <cs:fontRef idx="minor">
      <a:schemeClr val="lt1"/>
    </cs:fontRef>
  </cs:plotArea>
  <cs:plotArea3D>
    <cs:lnRef idx="0"/>
    <cs:fillRef idx="0"/>
    <cs:effectRef idx="0"/>
    <cs:fontRef idx="minor">
      <a:schemeClr val="lt1"/>
    </cs:fontRef>
  </cs:plotArea3D>
  <cs:seriesAxis>
    <cs:lnRef idx="0"/>
    <cs:fillRef idx="0"/>
    <cs:effectRef idx="0"/>
    <cs:fontRef idx="minor">
      <a:schemeClr val="lt1">
        <a:lumMod val="85000"/>
      </a:schemeClr>
    </cs:fontRef>
    <cs:spPr>
      <a:ln w="12700" cap="flat" cmpd="sng" algn="ctr">
        <a:solidFill>
          <a:schemeClr val="lt1">
            <a:lumMod val="95000"/>
            <a:alpha val="54000"/>
          </a:schemeClr>
        </a:solidFill>
        <a:round/>
      </a:ln>
    </cs:spPr>
    <cs:defRPr sz="900" kern="1200"/>
  </cs:seriesAxis>
  <cs:seriesLine>
    <cs:lnRef idx="0"/>
    <cs:fillRef idx="0"/>
    <cs:effectRef idx="0"/>
    <cs:fontRef idx="minor">
      <a:schemeClr val="lt1"/>
    </cs:fontRef>
    <cs:spPr>
      <a:ln w="9525" cap="flat" cmpd="sng" algn="ctr">
        <a:solidFill>
          <a:schemeClr val="lt1">
            <a:lumMod val="95000"/>
            <a:alpha val="54000"/>
          </a:schemeClr>
        </a:solidFill>
        <a:round/>
      </a:ln>
    </cs:spPr>
  </cs:seriesLine>
  <cs:title>
    <cs:lnRef idx="0"/>
    <cs:fillRef idx="0"/>
    <cs:effectRef idx="0"/>
    <cs:fontRef idx="minor">
      <a:schemeClr val="lt1">
        <a:lumMod val="95000"/>
      </a:schemeClr>
    </cs:fontRef>
    <cs:defRPr sz="1600" b="1" kern="1200" spc="100" baseline="0">
      <a:effectLst>
        <a:outerShdw blurRad="50800" dist="38100" dir="5400000" algn="t" rotWithShape="0">
          <a:prstClr val="black">
            <a:alpha val="40000"/>
          </a:prstClr>
        </a:outerShdw>
      </a:effectLst>
    </cs:defRPr>
  </cs:title>
  <cs:trendline>
    <cs:lnRef idx="0">
      <cs:styleClr val="auto"/>
    </cs:lnRef>
    <cs:fillRef idx="0"/>
    <cs:effectRef idx="0"/>
    <cs:fontRef idx="minor">
      <a:schemeClr val="lt1"/>
    </cs:fontRef>
    <cs:spPr>
      <a:ln w="19050" cap="rnd">
        <a:solidFill>
          <a:schemeClr val="phClr"/>
        </a:solidFill>
      </a:ln>
    </cs:spPr>
  </cs:trendline>
  <cs:trendlineLabel>
    <cs:lnRef idx="0"/>
    <cs:fillRef idx="0"/>
    <cs:effectRef idx="0"/>
    <cs:fontRef idx="minor">
      <a:schemeClr val="lt1">
        <a:lumMod val="85000"/>
      </a:schemeClr>
    </cs:fontRef>
    <cs:defRPr sz="900" kern="1200"/>
  </cs:trendlineLabel>
  <cs:upBar>
    <cs:lnRef idx="0"/>
    <cs:fillRef idx="0"/>
    <cs:effectRef idx="0"/>
    <cs:fontRef idx="minor">
      <a:schemeClr val="lt1"/>
    </cs:fontRef>
    <cs:spPr>
      <a:solidFill>
        <a:schemeClr val="lt1"/>
      </a:solidFill>
      <a:ln w="9525">
        <a:solidFill>
          <a:schemeClr val="lt1">
            <a:lumMod val="95000"/>
            <a:alpha val="54000"/>
          </a:schemeClr>
        </a:solidFill>
      </a:ln>
    </cs:spPr>
  </cs:upBar>
  <cs:valueAxis>
    <cs:lnRef idx="0"/>
    <cs:fillRef idx="0"/>
    <cs:effectRef idx="0"/>
    <cs:fontRef idx="minor">
      <a:schemeClr val="lt1">
        <a:lumMod val="85000"/>
      </a:schemeClr>
    </cs:fontRef>
    <cs:defRPr sz="900" kern="1200"/>
  </cs:valueAxis>
  <cs:wall>
    <cs:lnRef idx="0"/>
    <cs:fillRef idx="0"/>
    <cs:effectRef idx="0"/>
    <cs:fontRef idx="minor">
      <a:schemeClr val="lt1"/>
    </cs:fontRef>
  </cs:wall>
</cs:chartStyle>
</file>

<file path=xl/drawings/_rels/drawing2.xml.rels><?xml version="1.0" encoding="UTF-8" standalone="yes"?>
<Relationships xmlns="http://schemas.openxmlformats.org/package/2006/relationships"><Relationship Id="rId1" Type="http://schemas.openxmlformats.org/officeDocument/2006/relationships/chart" Target="../charts/chart1.xml"/></Relationships>
</file>

<file path=xl/drawings/drawing1.xml><?xml version="1.0" encoding="utf-8"?>
<xdr:wsDr xmlns:xdr="http://schemas.openxmlformats.org/drawingml/2006/spreadsheetDrawing" xmlns:a="http://schemas.openxmlformats.org/drawingml/2006/main">
  <xdr:twoCellAnchor editAs="oneCell">
    <xdr:from>
      <xdr:col>15</xdr:col>
      <xdr:colOff>2540</xdr:colOff>
      <xdr:row>1</xdr:row>
      <xdr:rowOff>17781</xdr:rowOff>
    </xdr:from>
    <xdr:to>
      <xdr:col>17</xdr:col>
      <xdr:colOff>106699</xdr:colOff>
      <xdr:row>10</xdr:row>
      <xdr:rowOff>67311</xdr:rowOff>
    </xdr:to>
    <mc:AlternateContent xmlns:mc="http://schemas.openxmlformats.org/markup-compatibility/2006" xmlns:a14="http://schemas.microsoft.com/office/drawing/2010/main">
      <mc:Choice Requires="a14">
        <xdr:graphicFrame macro="">
          <xdr:nvGraphicFramePr>
            <xdr:cNvPr id="2" name="Job Satisfaction">
              <a:extLst>
                <a:ext uri="{FF2B5EF4-FFF2-40B4-BE49-F238E27FC236}">
                  <a16:creationId xmlns:a16="http://schemas.microsoft.com/office/drawing/2014/main" id="{F731FC7E-48DE-7F40-AD79-2B94D1012817}"/>
                </a:ext>
              </a:extLst>
            </xdr:cNvPr>
            <xdr:cNvGraphicFramePr/>
          </xdr:nvGraphicFramePr>
          <xdr:xfrm>
            <a:off x="0" y="0"/>
            <a:ext cx="0" cy="0"/>
          </xdr:xfrm>
          <a:graphic>
            <a:graphicData uri="http://schemas.microsoft.com/office/drawing/2010/slicer">
              <sle:slicer xmlns:sle="http://schemas.microsoft.com/office/drawing/2010/slicer" name="Job Satisfaction"/>
            </a:graphicData>
          </a:graphic>
        </xdr:graphicFrame>
      </mc:Choice>
      <mc:Fallback xmlns="">
        <xdr:sp macro="" textlink="">
          <xdr:nvSpPr>
            <xdr:cNvPr id="0" name=""/>
            <xdr:cNvSpPr>
              <a:spLocks noTextEdit="1"/>
            </xdr:cNvSpPr>
          </xdr:nvSpPr>
          <xdr:spPr>
            <a:xfrm>
              <a:off x="12804140" y="210821"/>
              <a:ext cx="1592580" cy="180086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xdr:twoCellAnchor>
</xdr:wsDr>
</file>

<file path=xl/drawings/drawing2.xml><?xml version="1.0" encoding="utf-8"?>
<xdr:wsDr xmlns:xdr="http://schemas.openxmlformats.org/drawingml/2006/spreadsheetDrawing" xmlns:a="http://schemas.openxmlformats.org/drawingml/2006/main">
  <xdr:twoCellAnchor>
    <xdr:from>
      <xdr:col>0</xdr:col>
      <xdr:colOff>184802</xdr:colOff>
      <xdr:row>8</xdr:row>
      <xdr:rowOff>162982</xdr:rowOff>
    </xdr:from>
    <xdr:to>
      <xdr:col>5</xdr:col>
      <xdr:colOff>645584</xdr:colOff>
      <xdr:row>23</xdr:row>
      <xdr:rowOff>81246</xdr:rowOff>
    </xdr:to>
    <xdr:graphicFrame macro="">
      <xdr:nvGraphicFramePr>
        <xdr:cNvPr id="3" name="Chart 2">
          <a:extLst>
            <a:ext uri="{FF2B5EF4-FFF2-40B4-BE49-F238E27FC236}">
              <a16:creationId xmlns:a16="http://schemas.microsoft.com/office/drawing/2014/main" id="{62B1E8C1-4454-1847-8347-608A61C19DD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Technical_Skills_Solution.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Exercise (Sol)"/>
      <sheetName val="PivotTable Solution"/>
      <sheetName val="PivotChart Solution"/>
    </sheetNames>
    <sheetDataSet>
      <sheetData sheetId="0">
        <row r="2">
          <cell r="F2">
            <v>6526.69</v>
          </cell>
          <cell r="H2">
            <v>12</v>
          </cell>
        </row>
        <row r="3">
          <cell r="F3">
            <v>3056.09</v>
          </cell>
          <cell r="H3">
            <v>17</v>
          </cell>
        </row>
        <row r="4">
          <cell r="F4">
            <v>10881.44</v>
          </cell>
          <cell r="H4">
            <v>27</v>
          </cell>
        </row>
        <row r="5">
          <cell r="F5">
            <v>69984.55</v>
          </cell>
          <cell r="H5">
            <v>11</v>
          </cell>
        </row>
        <row r="6">
          <cell r="F6">
            <v>610.52</v>
          </cell>
          <cell r="H6">
            <v>9</v>
          </cell>
        </row>
        <row r="7">
          <cell r="F7">
            <v>10043.299999999999</v>
          </cell>
          <cell r="H7">
            <v>20</v>
          </cell>
        </row>
        <row r="8">
          <cell r="F8">
            <v>4775.68</v>
          </cell>
          <cell r="H8">
            <v>19</v>
          </cell>
        </row>
        <row r="9">
          <cell r="F9">
            <v>4914.88</v>
          </cell>
          <cell r="H9">
            <v>26</v>
          </cell>
        </row>
        <row r="10">
          <cell r="F10">
            <v>2662.57</v>
          </cell>
          <cell r="H10">
            <v>16</v>
          </cell>
        </row>
        <row r="11">
          <cell r="F11">
            <v>362.84</v>
          </cell>
          <cell r="H11">
            <v>15</v>
          </cell>
        </row>
        <row r="12">
          <cell r="F12">
            <v>4519.32</v>
          </cell>
          <cell r="H12">
            <v>22</v>
          </cell>
        </row>
        <row r="13">
          <cell r="F13">
            <v>702.66</v>
          </cell>
          <cell r="H13">
            <v>12</v>
          </cell>
        </row>
        <row r="14">
          <cell r="F14">
            <v>62207.71</v>
          </cell>
          <cell r="H14">
            <v>21</v>
          </cell>
        </row>
        <row r="15">
          <cell r="F15">
            <v>833.97</v>
          </cell>
          <cell r="H15">
            <v>4</v>
          </cell>
        </row>
        <row r="16">
          <cell r="F16">
            <v>6259.76</v>
          </cell>
          <cell r="H16">
            <v>33</v>
          </cell>
        </row>
        <row r="17">
          <cell r="F17">
            <v>2941.91</v>
          </cell>
          <cell r="H17">
            <v>29</v>
          </cell>
        </row>
        <row r="18">
          <cell r="F18">
            <v>3841.9</v>
          </cell>
          <cell r="H18">
            <v>19</v>
          </cell>
        </row>
        <row r="19">
          <cell r="F19">
            <v>3007.63</v>
          </cell>
          <cell r="H19">
            <v>17</v>
          </cell>
        </row>
        <row r="20">
          <cell r="F20">
            <v>10313.450000000001</v>
          </cell>
          <cell r="H20">
            <v>17</v>
          </cell>
        </row>
        <row r="21">
          <cell r="F21">
            <v>7281.45</v>
          </cell>
          <cell r="H21">
            <v>34</v>
          </cell>
        </row>
        <row r="22">
          <cell r="F22">
            <v>10413.629999999999</v>
          </cell>
          <cell r="H22">
            <v>30</v>
          </cell>
        </row>
        <row r="23">
          <cell r="F23">
            <v>262.88</v>
          </cell>
          <cell r="H23">
            <v>10</v>
          </cell>
        </row>
        <row r="24">
          <cell r="F24">
            <v>624.5</v>
          </cell>
          <cell r="H24">
            <v>10</v>
          </cell>
        </row>
        <row r="25">
          <cell r="F25">
            <v>3473.09</v>
          </cell>
          <cell r="H25">
            <v>24</v>
          </cell>
        </row>
        <row r="26">
          <cell r="F26">
            <v>921.98</v>
          </cell>
          <cell r="H26">
            <v>8</v>
          </cell>
        </row>
        <row r="27">
          <cell r="F27">
            <v>576.69000000000005</v>
          </cell>
          <cell r="H27">
            <v>15</v>
          </cell>
        </row>
        <row r="28">
          <cell r="F28">
            <v>7462.45</v>
          </cell>
          <cell r="H28">
            <v>19</v>
          </cell>
        </row>
        <row r="29">
          <cell r="F29">
            <v>671.41</v>
          </cell>
          <cell r="H29">
            <v>8</v>
          </cell>
        </row>
        <row r="30">
          <cell r="F30">
            <v>1197.6500000000001</v>
          </cell>
          <cell r="H30">
            <v>13</v>
          </cell>
        </row>
        <row r="31">
          <cell r="F31">
            <v>3057.62</v>
          </cell>
          <cell r="H31">
            <v>9</v>
          </cell>
        </row>
        <row r="32">
          <cell r="F32">
            <v>10322.68</v>
          </cell>
          <cell r="H32">
            <v>23</v>
          </cell>
        </row>
        <row r="33">
          <cell r="F33">
            <v>13854.91</v>
          </cell>
          <cell r="H33">
            <v>8</v>
          </cell>
        </row>
        <row r="34">
          <cell r="F34">
            <v>5053.1400000000003</v>
          </cell>
          <cell r="H34">
            <v>16</v>
          </cell>
        </row>
        <row r="35">
          <cell r="F35">
            <v>52260.23</v>
          </cell>
          <cell r="H35">
            <v>41</v>
          </cell>
        </row>
        <row r="36">
          <cell r="F36">
            <v>2572.9299999999998</v>
          </cell>
          <cell r="H36">
            <v>17</v>
          </cell>
        </row>
        <row r="37">
          <cell r="F37">
            <v>2835.27</v>
          </cell>
          <cell r="H37">
            <v>21</v>
          </cell>
        </row>
        <row r="38">
          <cell r="F38">
            <v>837.69</v>
          </cell>
          <cell r="H38">
            <v>16</v>
          </cell>
        </row>
        <row r="39">
          <cell r="F39">
            <v>3860.06</v>
          </cell>
          <cell r="H39">
            <v>13</v>
          </cell>
        </row>
        <row r="40">
          <cell r="F40">
            <v>1499.17</v>
          </cell>
          <cell r="H40">
            <v>22</v>
          </cell>
        </row>
        <row r="41">
          <cell r="F41">
            <v>5877.65</v>
          </cell>
          <cell r="H41">
            <v>23</v>
          </cell>
        </row>
        <row r="42">
          <cell r="F42">
            <v>33807.75</v>
          </cell>
          <cell r="H42">
            <v>20</v>
          </cell>
        </row>
        <row r="43">
          <cell r="F43">
            <v>420.46</v>
          </cell>
          <cell r="H43">
            <v>10</v>
          </cell>
        </row>
        <row r="44">
          <cell r="F44">
            <v>19213.32</v>
          </cell>
          <cell r="H44">
            <v>15</v>
          </cell>
        </row>
        <row r="45">
          <cell r="F45">
            <v>282.68</v>
          </cell>
          <cell r="H45">
            <v>13</v>
          </cell>
        </row>
        <row r="46">
          <cell r="F46">
            <v>1541.45</v>
          </cell>
          <cell r="H46">
            <v>13</v>
          </cell>
        </row>
        <row r="47">
          <cell r="F47">
            <v>6880.95</v>
          </cell>
          <cell r="H47">
            <v>28</v>
          </cell>
        </row>
        <row r="48">
          <cell r="F48">
            <v>1548.43</v>
          </cell>
          <cell r="H48">
            <v>24</v>
          </cell>
        </row>
        <row r="49">
          <cell r="F49">
            <v>410.16</v>
          </cell>
          <cell r="H49">
            <v>14</v>
          </cell>
        </row>
        <row r="50">
          <cell r="F50">
            <v>33438.65</v>
          </cell>
          <cell r="H50">
            <v>36</v>
          </cell>
        </row>
        <row r="51">
          <cell r="F51">
            <v>2400.17</v>
          </cell>
          <cell r="H51">
            <v>11</v>
          </cell>
        </row>
        <row r="52">
          <cell r="F52">
            <v>596.88</v>
          </cell>
          <cell r="H52">
            <v>17</v>
          </cell>
        </row>
        <row r="53">
          <cell r="F53">
            <v>2656.39</v>
          </cell>
          <cell r="H53">
            <v>25</v>
          </cell>
        </row>
        <row r="54">
          <cell r="F54">
            <v>7292.95</v>
          </cell>
          <cell r="H54">
            <v>28</v>
          </cell>
        </row>
        <row r="55">
          <cell r="F55">
            <v>67484.94</v>
          </cell>
          <cell r="H55">
            <v>33</v>
          </cell>
        </row>
        <row r="56">
          <cell r="F56">
            <v>558.52</v>
          </cell>
          <cell r="H56">
            <v>18</v>
          </cell>
        </row>
        <row r="57">
          <cell r="F57">
            <v>5290.35</v>
          </cell>
          <cell r="H57">
            <v>12</v>
          </cell>
        </row>
        <row r="58">
          <cell r="F58">
            <v>3491.02</v>
          </cell>
          <cell r="H58">
            <v>25</v>
          </cell>
        </row>
        <row r="59">
          <cell r="F59">
            <v>742.05</v>
          </cell>
          <cell r="H59">
            <v>8</v>
          </cell>
        </row>
        <row r="60">
          <cell r="F60">
            <v>763.81</v>
          </cell>
          <cell r="H60">
            <v>18</v>
          </cell>
        </row>
        <row r="61">
          <cell r="F61">
            <v>5469.93</v>
          </cell>
          <cell r="H61">
            <v>7</v>
          </cell>
        </row>
        <row r="62">
          <cell r="F62">
            <v>8772.59</v>
          </cell>
          <cell r="H62">
            <v>36</v>
          </cell>
        </row>
        <row r="63">
          <cell r="F63">
            <v>7154.49</v>
          </cell>
          <cell r="H63">
            <v>33</v>
          </cell>
        </row>
        <row r="64">
          <cell r="F64">
            <v>2453.63</v>
          </cell>
          <cell r="H64">
            <v>24</v>
          </cell>
        </row>
        <row r="65">
          <cell r="F65">
            <v>5355.85</v>
          </cell>
          <cell r="H65">
            <v>22</v>
          </cell>
        </row>
        <row r="66">
          <cell r="F66">
            <v>1932.49</v>
          </cell>
          <cell r="H66">
            <v>21</v>
          </cell>
        </row>
        <row r="67">
          <cell r="F67">
            <v>7138.88</v>
          </cell>
          <cell r="H67">
            <v>10</v>
          </cell>
        </row>
        <row r="68">
          <cell r="F68">
            <v>1869.4</v>
          </cell>
          <cell r="H68">
            <v>6</v>
          </cell>
        </row>
        <row r="69">
          <cell r="F69">
            <v>20903.490000000002</v>
          </cell>
          <cell r="H69">
            <v>24</v>
          </cell>
        </row>
        <row r="70">
          <cell r="F70">
            <v>1358.18</v>
          </cell>
          <cell r="H70">
            <v>14</v>
          </cell>
        </row>
        <row r="71">
          <cell r="F71">
            <v>1903.32</v>
          </cell>
          <cell r="H71">
            <v>6</v>
          </cell>
        </row>
        <row r="72">
          <cell r="F72">
            <v>5322.32</v>
          </cell>
          <cell r="H72">
            <v>26</v>
          </cell>
        </row>
        <row r="73">
          <cell r="F73">
            <v>6756.96</v>
          </cell>
          <cell r="H73">
            <v>24</v>
          </cell>
        </row>
        <row r="74">
          <cell r="F74">
            <v>212.88</v>
          </cell>
          <cell r="H74">
            <v>10</v>
          </cell>
        </row>
        <row r="75">
          <cell r="F75">
            <v>1897.22</v>
          </cell>
          <cell r="H75">
            <v>15</v>
          </cell>
        </row>
        <row r="76">
          <cell r="F76">
            <v>2658.37</v>
          </cell>
          <cell r="H76">
            <v>17</v>
          </cell>
        </row>
        <row r="77">
          <cell r="F77">
            <v>2789.53</v>
          </cell>
          <cell r="H77">
            <v>18</v>
          </cell>
        </row>
        <row r="78">
          <cell r="F78">
            <v>53065.53</v>
          </cell>
          <cell r="H78">
            <v>25</v>
          </cell>
        </row>
        <row r="79">
          <cell r="F79">
            <v>41765.67</v>
          </cell>
          <cell r="H79">
            <v>37</v>
          </cell>
        </row>
        <row r="80">
          <cell r="F80">
            <v>9899.77</v>
          </cell>
          <cell r="H80">
            <v>24</v>
          </cell>
        </row>
        <row r="81">
          <cell r="F81">
            <v>15216.08</v>
          </cell>
          <cell r="H81">
            <v>23</v>
          </cell>
        </row>
        <row r="82">
          <cell r="F82">
            <v>5214.49</v>
          </cell>
          <cell r="H82">
            <v>11</v>
          </cell>
        </row>
        <row r="83">
          <cell r="F83">
            <v>1610.59</v>
          </cell>
          <cell r="H83">
            <v>24</v>
          </cell>
        </row>
        <row r="84">
          <cell r="F84">
            <v>2953.76</v>
          </cell>
          <cell r="H84">
            <v>28</v>
          </cell>
        </row>
        <row r="85">
          <cell r="F85">
            <v>17010.97</v>
          </cell>
          <cell r="H85">
            <v>23</v>
          </cell>
        </row>
        <row r="86">
          <cell r="F86">
            <v>27720.15</v>
          </cell>
          <cell r="H86">
            <v>30</v>
          </cell>
        </row>
        <row r="87">
          <cell r="F87">
            <v>1147.42</v>
          </cell>
          <cell r="H87">
            <v>22</v>
          </cell>
        </row>
        <row r="88">
          <cell r="F88">
            <v>12305.94</v>
          </cell>
          <cell r="H88">
            <v>37</v>
          </cell>
        </row>
        <row r="89">
          <cell r="F89">
            <v>30721.63</v>
          </cell>
          <cell r="H89">
            <v>32</v>
          </cell>
        </row>
        <row r="90">
          <cell r="F90">
            <v>5704.81</v>
          </cell>
          <cell r="H90">
            <v>5</v>
          </cell>
        </row>
        <row r="91">
          <cell r="F91">
            <v>13354.55</v>
          </cell>
          <cell r="H91">
            <v>39</v>
          </cell>
        </row>
        <row r="92">
          <cell r="F92">
            <v>11198.28</v>
          </cell>
          <cell r="H92">
            <v>22</v>
          </cell>
        </row>
        <row r="93">
          <cell r="F93">
            <v>4313.7</v>
          </cell>
          <cell r="H93">
            <v>25</v>
          </cell>
        </row>
        <row r="94">
          <cell r="F94">
            <v>1090.81</v>
          </cell>
          <cell r="H94">
            <v>9</v>
          </cell>
        </row>
        <row r="95">
          <cell r="F95">
            <v>644.54</v>
          </cell>
          <cell r="H95">
            <v>6</v>
          </cell>
        </row>
        <row r="96">
          <cell r="F96">
            <v>953.28</v>
          </cell>
          <cell r="H96">
            <v>3</v>
          </cell>
        </row>
        <row r="97">
          <cell r="F97">
            <v>8544.26</v>
          </cell>
          <cell r="H97">
            <v>33</v>
          </cell>
        </row>
        <row r="98">
          <cell r="F98">
            <v>3662.81</v>
          </cell>
          <cell r="H98">
            <v>14</v>
          </cell>
        </row>
        <row r="99">
          <cell r="F99">
            <v>4633.41</v>
          </cell>
          <cell r="H99">
            <v>22</v>
          </cell>
        </row>
        <row r="100">
          <cell r="F100">
            <v>4871.2</v>
          </cell>
          <cell r="H100">
            <v>22</v>
          </cell>
        </row>
        <row r="101">
          <cell r="F101">
            <v>25429.46</v>
          </cell>
          <cell r="H101">
            <v>4</v>
          </cell>
        </row>
        <row r="102">
          <cell r="F102">
            <v>4861.07</v>
          </cell>
          <cell r="H102">
            <v>8</v>
          </cell>
        </row>
      </sheetData>
      <sheetData sheetId="1">
        <row r="3">
          <cell r="B3" t="str">
            <v>Count of Claim</v>
          </cell>
          <cell r="C3" t="str">
            <v>Sum of Cost</v>
          </cell>
          <cell r="D3" t="str">
            <v>Average of Settlement Time</v>
          </cell>
        </row>
        <row r="4">
          <cell r="A4" t="str">
            <v>Large</v>
          </cell>
          <cell r="B4">
            <v>24</v>
          </cell>
          <cell r="C4">
            <v>672918.31</v>
          </cell>
          <cell r="D4">
            <v>24.916666666666668</v>
          </cell>
        </row>
        <row r="5">
          <cell r="A5" t="str">
            <v>Medium</v>
          </cell>
          <cell r="B5">
            <v>27</v>
          </cell>
          <cell r="C5">
            <v>166149.00000000006</v>
          </cell>
          <cell r="D5">
            <v>21.481481481481481</v>
          </cell>
        </row>
        <row r="6">
          <cell r="A6" t="str">
            <v>Small</v>
          </cell>
          <cell r="B6">
            <v>50</v>
          </cell>
          <cell r="C6">
            <v>84961.279999999955</v>
          </cell>
          <cell r="D6">
            <v>15.14</v>
          </cell>
        </row>
        <row r="7">
          <cell r="A7" t="str">
            <v>Grand Total</v>
          </cell>
          <cell r="B7">
            <v>101</v>
          </cell>
          <cell r="C7">
            <v>924028.5900000002</v>
          </cell>
          <cell r="D7">
            <v>19.158415841584159</v>
          </cell>
        </row>
      </sheetData>
      <sheetData sheetId="2">
        <row r="3">
          <cell r="B3" t="str">
            <v>Column Labels</v>
          </cell>
        </row>
        <row r="4">
          <cell r="A4" t="str">
            <v>Row Labels</v>
          </cell>
          <cell r="B4" t="str">
            <v>Large</v>
          </cell>
          <cell r="C4" t="str">
            <v>Medium</v>
          </cell>
          <cell r="D4" t="str">
            <v>Small</v>
          </cell>
          <cell r="E4" t="str">
            <v>Grand Total</v>
          </cell>
        </row>
        <row r="5">
          <cell r="A5">
            <v>1</v>
          </cell>
          <cell r="B5">
            <v>90909.290000000008</v>
          </cell>
          <cell r="C5">
            <v>15821.689999999999</v>
          </cell>
          <cell r="D5">
            <v>4338.59</v>
          </cell>
          <cell r="E5">
            <v>111069.57</v>
          </cell>
        </row>
        <row r="6">
          <cell r="A6">
            <v>2</v>
          </cell>
          <cell r="B6">
            <v>10313.450000000001</v>
          </cell>
          <cell r="D6">
            <v>10625.41</v>
          </cell>
          <cell r="E6">
            <v>20938.86</v>
          </cell>
        </row>
        <row r="7">
          <cell r="A7">
            <v>3</v>
          </cell>
          <cell r="B7">
            <v>10413.629999999999</v>
          </cell>
          <cell r="C7">
            <v>7462.45</v>
          </cell>
          <cell r="D7">
            <v>9287.1500000000015</v>
          </cell>
          <cell r="E7">
            <v>27163.23</v>
          </cell>
        </row>
        <row r="8">
          <cell r="A8">
            <v>4</v>
          </cell>
          <cell r="B8">
            <v>96390.66</v>
          </cell>
          <cell r="C8">
            <v>5053.1400000000003</v>
          </cell>
          <cell r="D8">
            <v>10105.949999999999</v>
          </cell>
          <cell r="E8">
            <v>111549.75</v>
          </cell>
        </row>
        <row r="9">
          <cell r="A9">
            <v>5</v>
          </cell>
          <cell r="B9">
            <v>19213.32</v>
          </cell>
          <cell r="C9">
            <v>6880.95</v>
          </cell>
          <cell r="D9">
            <v>3510.34</v>
          </cell>
          <cell r="E9">
            <v>29604.61</v>
          </cell>
        </row>
        <row r="10">
          <cell r="A10">
            <v>6</v>
          </cell>
          <cell r="B10">
            <v>33438.65</v>
          </cell>
          <cell r="C10">
            <v>7292.95</v>
          </cell>
          <cell r="D10">
            <v>3663.43</v>
          </cell>
          <cell r="E10">
            <v>44395.03</v>
          </cell>
        </row>
        <row r="11">
          <cell r="A11">
            <v>7</v>
          </cell>
          <cell r="C11">
            <v>21397.010000000002</v>
          </cell>
          <cell r="D11">
            <v>4791.59</v>
          </cell>
          <cell r="E11">
            <v>26188.600000000002</v>
          </cell>
        </row>
        <row r="12">
          <cell r="A12">
            <v>8</v>
          </cell>
          <cell r="B12">
            <v>20903.490000000002</v>
          </cell>
          <cell r="C12">
            <v>12494.73</v>
          </cell>
          <cell r="D12">
            <v>6255.52</v>
          </cell>
          <cell r="E12">
            <v>39653.740000000005</v>
          </cell>
        </row>
        <row r="13">
          <cell r="A13">
            <v>9</v>
          </cell>
          <cell r="B13">
            <v>94831.2</v>
          </cell>
          <cell r="C13">
            <v>12079.279999999999</v>
          </cell>
          <cell r="D13">
            <v>7564.1</v>
          </cell>
          <cell r="E13">
            <v>114474.58</v>
          </cell>
        </row>
        <row r="14">
          <cell r="A14">
            <v>10</v>
          </cell>
          <cell r="C14">
            <v>5214.49</v>
          </cell>
          <cell r="D14">
            <v>4564.3500000000004</v>
          </cell>
          <cell r="E14">
            <v>9778.84</v>
          </cell>
        </row>
        <row r="15">
          <cell r="A15">
            <v>11</v>
          </cell>
          <cell r="B15">
            <v>81946</v>
          </cell>
          <cell r="C15">
            <v>18562.77</v>
          </cell>
          <cell r="D15">
            <v>3836.05</v>
          </cell>
          <cell r="E15">
            <v>104344.82</v>
          </cell>
        </row>
        <row r="16">
          <cell r="A16">
            <v>12</v>
          </cell>
          <cell r="C16">
            <v>14365.68</v>
          </cell>
          <cell r="E16">
            <v>14365.68</v>
          </cell>
        </row>
        <row r="17">
          <cell r="A17" t="str">
            <v>Grand Total</v>
          </cell>
          <cell r="B17">
            <v>458359.69000000006</v>
          </cell>
          <cell r="C17">
            <v>126625.14000000001</v>
          </cell>
          <cell r="D17">
            <v>68542.48000000001</v>
          </cell>
          <cell r="E17">
            <v>653527.30999999994</v>
          </cell>
        </row>
      </sheetData>
    </sheetDataSet>
  </externalBook>
</externalLink>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Roger Yuan" refreshedDate="44194.760088888892" createdVersion="6" refreshedVersion="6" minRefreshableVersion="3" recordCount="50" xr:uid="{AF8C0880-C4B7-914B-BF3C-A8F853E5FADE}">
  <cacheSource type="worksheet">
    <worksheetSource ref="A1:E51" sheet="PivotTables"/>
  </cacheSource>
  <cacheFields count="5">
    <cacheField name="ID Number" numFmtId="0">
      <sharedItems containsSemiMixedTypes="0" containsString="0" containsNumber="1" containsInteger="1" minValue="1" maxValue="50"/>
    </cacheField>
    <cacheField name="Position" numFmtId="0">
      <sharedItems count="6">
        <s v="Sales Rep"/>
        <s v="Sale Rep"/>
        <s v="Support Staff"/>
        <s v="Director"/>
        <s v="Accountant"/>
        <s v="Manager"/>
      </sharedItems>
    </cacheField>
    <cacheField name="Salary" numFmtId="43">
      <sharedItems containsSemiMixedTypes="0" containsString="0" containsNumber="1" containsInteger="1" minValue="30176" maxValue="97159" count="50">
        <n v="45855"/>
        <n v="46063"/>
        <n v="45700"/>
        <n v="47572"/>
        <n v="30176"/>
        <n v="45993"/>
        <n v="32666"/>
        <n v="32757"/>
        <n v="45674"/>
        <n v="88197"/>
        <n v="89691"/>
        <n v="69389"/>
        <n v="49617"/>
        <n v="35230"/>
        <n v="83240"/>
        <n v="42383"/>
        <n v="92700"/>
        <n v="35242"/>
        <n v="44854"/>
        <n v="77846"/>
        <n v="70125"/>
        <n v="73564"/>
        <n v="62263"/>
        <n v="30982"/>
        <n v="84937"/>
        <n v="32709"/>
        <n v="40449"/>
        <n v="45983"/>
        <n v="36942"/>
        <n v="33852"/>
        <n v="33501"/>
        <n v="48005"/>
        <n v="48706"/>
        <n v="45927"/>
        <n v="31632"/>
        <n v="49575"/>
        <n v="34154"/>
        <n v="34775"/>
        <n v="37404"/>
        <n v="65492"/>
        <n v="32107"/>
        <n v="35316"/>
        <n v="68365"/>
        <n v="41130"/>
        <n v="72862"/>
        <n v="30701"/>
        <n v="66009"/>
        <n v="74767"/>
        <n v="81082"/>
        <n v="97159"/>
      </sharedItems>
    </cacheField>
    <cacheField name="Job Satisfaction" numFmtId="0">
      <sharedItems containsSemiMixedTypes="0" containsString="0" containsNumber="1" containsInteger="1" minValue="1" maxValue="5" count="5">
        <n v="3"/>
        <n v="4"/>
        <n v="2"/>
        <n v="1"/>
        <n v="5"/>
      </sharedItems>
    </cacheField>
    <cacheField name="Salary Rank" numFmtId="0">
      <sharedItems containsSemiMixedTypes="0" containsString="0" containsNumber="1" containsInteger="1" minValue="1" maxValue="50"/>
    </cacheField>
  </cacheFields>
  <extLst>
    <ext xmlns:x14="http://schemas.microsoft.com/office/spreadsheetml/2009/9/main" uri="{725AE2AE-9491-48be-B2B4-4EB974FC3084}">
      <x14:pivotCacheDefinition pivotCacheId="1793589904"/>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50">
  <r>
    <n v="1"/>
    <x v="0"/>
    <x v="0"/>
    <x v="0"/>
    <n v="27"/>
  </r>
  <r>
    <n v="2"/>
    <x v="0"/>
    <x v="1"/>
    <x v="1"/>
    <n v="23"/>
  </r>
  <r>
    <n v="3"/>
    <x v="1"/>
    <x v="2"/>
    <x v="2"/>
    <n v="28"/>
  </r>
  <r>
    <n v="4"/>
    <x v="0"/>
    <x v="3"/>
    <x v="0"/>
    <n v="22"/>
  </r>
  <r>
    <n v="5"/>
    <x v="2"/>
    <x v="4"/>
    <x v="1"/>
    <n v="50"/>
  </r>
  <r>
    <n v="6"/>
    <x v="0"/>
    <x v="5"/>
    <x v="1"/>
    <n v="24"/>
  </r>
  <r>
    <n v="7"/>
    <x v="2"/>
    <x v="6"/>
    <x v="3"/>
    <n v="45"/>
  </r>
  <r>
    <n v="8"/>
    <x v="2"/>
    <x v="7"/>
    <x v="0"/>
    <n v="43"/>
  </r>
  <r>
    <n v="9"/>
    <x v="1"/>
    <x v="8"/>
    <x v="4"/>
    <n v="29"/>
  </r>
  <r>
    <n v="10"/>
    <x v="3"/>
    <x v="9"/>
    <x v="4"/>
    <n v="4"/>
  </r>
  <r>
    <n v="11"/>
    <x v="3"/>
    <x v="10"/>
    <x v="1"/>
    <n v="3"/>
  </r>
  <r>
    <n v="12"/>
    <x v="4"/>
    <x v="11"/>
    <x v="2"/>
    <n v="13"/>
  </r>
  <r>
    <n v="13"/>
    <x v="1"/>
    <x v="12"/>
    <x v="0"/>
    <n v="18"/>
  </r>
  <r>
    <n v="14"/>
    <x v="2"/>
    <x v="13"/>
    <x v="0"/>
    <n v="38"/>
  </r>
  <r>
    <n v="15"/>
    <x v="3"/>
    <x v="14"/>
    <x v="4"/>
    <n v="6"/>
  </r>
  <r>
    <n v="16"/>
    <x v="1"/>
    <x v="15"/>
    <x v="0"/>
    <n v="31"/>
  </r>
  <r>
    <n v="17"/>
    <x v="3"/>
    <x v="16"/>
    <x v="1"/>
    <n v="2"/>
  </r>
  <r>
    <n v="18"/>
    <x v="2"/>
    <x v="17"/>
    <x v="0"/>
    <n v="37"/>
  </r>
  <r>
    <n v="19"/>
    <x v="0"/>
    <x v="18"/>
    <x v="2"/>
    <n v="30"/>
  </r>
  <r>
    <n v="20"/>
    <x v="3"/>
    <x v="19"/>
    <x v="0"/>
    <n v="8"/>
  </r>
  <r>
    <n v="21"/>
    <x v="5"/>
    <x v="20"/>
    <x v="0"/>
    <n v="12"/>
  </r>
  <r>
    <n v="22"/>
    <x v="5"/>
    <x v="21"/>
    <x v="4"/>
    <n v="10"/>
  </r>
  <r>
    <n v="23"/>
    <x v="4"/>
    <x v="22"/>
    <x v="1"/>
    <n v="17"/>
  </r>
  <r>
    <n v="24"/>
    <x v="2"/>
    <x v="23"/>
    <x v="2"/>
    <n v="48"/>
  </r>
  <r>
    <n v="25"/>
    <x v="3"/>
    <x v="24"/>
    <x v="1"/>
    <n v="5"/>
  </r>
  <r>
    <n v="26"/>
    <x v="2"/>
    <x v="25"/>
    <x v="1"/>
    <n v="44"/>
  </r>
  <r>
    <n v="27"/>
    <x v="0"/>
    <x v="26"/>
    <x v="0"/>
    <n v="33"/>
  </r>
  <r>
    <n v="28"/>
    <x v="0"/>
    <x v="27"/>
    <x v="4"/>
    <n v="25"/>
  </r>
  <r>
    <n v="29"/>
    <x v="2"/>
    <x v="28"/>
    <x v="0"/>
    <n v="35"/>
  </r>
  <r>
    <n v="30"/>
    <x v="2"/>
    <x v="29"/>
    <x v="4"/>
    <n v="41"/>
  </r>
  <r>
    <n v="31"/>
    <x v="2"/>
    <x v="30"/>
    <x v="3"/>
    <n v="42"/>
  </r>
  <r>
    <n v="32"/>
    <x v="0"/>
    <x v="31"/>
    <x v="0"/>
    <n v="21"/>
  </r>
  <r>
    <n v="33"/>
    <x v="0"/>
    <x v="32"/>
    <x v="4"/>
    <n v="20"/>
  </r>
  <r>
    <n v="34"/>
    <x v="1"/>
    <x v="33"/>
    <x v="2"/>
    <n v="26"/>
  </r>
  <r>
    <n v="35"/>
    <x v="2"/>
    <x v="34"/>
    <x v="4"/>
    <n v="47"/>
  </r>
  <r>
    <n v="36"/>
    <x v="1"/>
    <x v="35"/>
    <x v="0"/>
    <n v="19"/>
  </r>
  <r>
    <n v="37"/>
    <x v="2"/>
    <x v="36"/>
    <x v="1"/>
    <n v="40"/>
  </r>
  <r>
    <n v="38"/>
    <x v="2"/>
    <x v="37"/>
    <x v="0"/>
    <n v="39"/>
  </r>
  <r>
    <n v="39"/>
    <x v="2"/>
    <x v="38"/>
    <x v="1"/>
    <n v="34"/>
  </r>
  <r>
    <n v="40"/>
    <x v="4"/>
    <x v="39"/>
    <x v="0"/>
    <n v="16"/>
  </r>
  <r>
    <n v="41"/>
    <x v="2"/>
    <x v="40"/>
    <x v="1"/>
    <n v="46"/>
  </r>
  <r>
    <n v="42"/>
    <x v="2"/>
    <x v="41"/>
    <x v="2"/>
    <n v="36"/>
  </r>
  <r>
    <n v="43"/>
    <x v="4"/>
    <x v="42"/>
    <x v="2"/>
    <n v="14"/>
  </r>
  <r>
    <n v="44"/>
    <x v="0"/>
    <x v="43"/>
    <x v="1"/>
    <n v="32"/>
  </r>
  <r>
    <n v="45"/>
    <x v="5"/>
    <x v="44"/>
    <x v="0"/>
    <n v="11"/>
  </r>
  <r>
    <n v="46"/>
    <x v="2"/>
    <x v="45"/>
    <x v="4"/>
    <n v="49"/>
  </r>
  <r>
    <n v="47"/>
    <x v="4"/>
    <x v="46"/>
    <x v="2"/>
    <n v="15"/>
  </r>
  <r>
    <n v="48"/>
    <x v="5"/>
    <x v="47"/>
    <x v="1"/>
    <n v="9"/>
  </r>
  <r>
    <n v="49"/>
    <x v="3"/>
    <x v="48"/>
    <x v="1"/>
    <n v="7"/>
  </r>
  <r>
    <n v="50"/>
    <x v="3"/>
    <x v="49"/>
    <x v="4"/>
    <n v="1"/>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10DF460D-C185-4240-93EB-C9AEAEBF9B0A}" name="PivotTable4" cacheId="4"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location ref="M4:N10" firstHeaderRow="1" firstDataRow="1" firstDataCol="1" rowPageCount="1" colPageCount="1"/>
  <pivotFields count="5">
    <pivotField showAll="0"/>
    <pivotField axis="axisRow" showAll="0">
      <items count="7">
        <item x="4"/>
        <item x="3"/>
        <item x="5"/>
        <item x="1"/>
        <item x="0"/>
        <item x="2"/>
        <item t="default"/>
      </items>
    </pivotField>
    <pivotField dataField="1" numFmtId="43" showAll="0"/>
    <pivotField axis="axisPage" showAll="0">
      <items count="6">
        <item x="3"/>
        <item x="2"/>
        <item x="0"/>
        <item x="1"/>
        <item x="4"/>
        <item t="default"/>
      </items>
    </pivotField>
    <pivotField showAll="0"/>
  </pivotFields>
  <rowFields count="1">
    <field x="1"/>
  </rowFields>
  <rowItems count="6">
    <i>
      <x v="1"/>
    </i>
    <i>
      <x v="2"/>
    </i>
    <i>
      <x v="3"/>
    </i>
    <i>
      <x v="4"/>
    </i>
    <i>
      <x v="5"/>
    </i>
    <i t="grand">
      <x/>
    </i>
  </rowItems>
  <colItems count="1">
    <i/>
  </colItems>
  <pageFields count="1">
    <pageField fld="3" item="4" hier="-1"/>
  </pageFields>
  <dataFields count="1">
    <dataField name="Average of Salary" fld="2" subtotal="average" baseField="0" baseItem="0" numFmtId="164"/>
  </dataFields>
  <pivotTableStyleInfo name="PivotStyleMedium9"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Job_Satisfaction" xr10:uid="{71FD16C3-E6A0-1E4F-A562-06647DE545DD}" sourceName="Job Satisfaction">
  <pivotTables>
    <pivotTable tabId="16" name="PivotTable4"/>
  </pivotTables>
  <data>
    <tabular pivotCacheId="1793589904">
      <items count="5">
        <i x="3"/>
        <i x="2"/>
        <i x="0"/>
        <i x="1"/>
        <i x="4" s="1"/>
      </items>
    </tabular>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Job Satisfaction" xr10:uid="{21B90AF3-1419-A441-A504-46F868939CB0}" cache="Slicer_Job_Satisfaction" caption="Job Satisfaction" style="SlicerStyleDark6" rowHeight="230716"/>
</slicer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81D037F3-5932-CD49-B065-49AD9C168C0F}" name="Table1" displayName="Table1" ref="B16:E28" totalsRowShown="0" headerRowDxfId="30" dataDxfId="29">
  <autoFilter ref="B16:E28" xr:uid="{EEBD2E0E-FB5B-5A49-BE77-6CCAC24637F1}"/>
  <tableColumns count="4">
    <tableColumn id="1" xr3:uid="{C661AE96-14B3-2646-8FB4-A84D676A77DC}" name="Month" dataDxfId="34"/>
    <tableColumn id="2" xr3:uid="{7BFB03B9-4447-A643-BE73-B29CCB6941A8}" name="Revenue" dataDxfId="33" dataCellStyle="Currency"/>
    <tableColumn id="3" xr3:uid="{332AB58F-F777-0347-B32B-EFE24E93B12B}" name="Cost" dataDxfId="32" dataCellStyle="Currency"/>
    <tableColumn id="4" xr3:uid="{5F596981-7AA7-4B4C-A870-0B16115AC213}" name="Profit" dataDxfId="31">
      <calculatedColumnFormula>C17-D17</calculatedColumnFormula>
    </tableColumn>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3E33261B-1E2C-5848-8146-ACA859B61CD0}" name="Table2" displayName="Table2" ref="B15:E22" totalsRowShown="0" headerRowDxfId="24" dataDxfId="23">
  <autoFilter ref="B15:E22" xr:uid="{970BEA63-74FC-194B-AE69-49BED15B9F8A}">
    <filterColumn colId="0" hiddenButton="1"/>
    <filterColumn colId="1" hiddenButton="1"/>
    <filterColumn colId="2" hiddenButton="1"/>
    <filterColumn colId="3" hiddenButton="1"/>
  </autoFilter>
  <tableColumns count="4">
    <tableColumn id="1" xr3:uid="{8AF288D1-1652-C446-BCF6-AE28FCF27273}" name="ID" dataDxfId="28"/>
    <tableColumn id="2" xr3:uid="{29D6385A-04B7-5543-82FB-6F7B39D4E7AA}" name="Name" dataDxfId="27"/>
    <tableColumn id="3" xr3:uid="{05AD740D-970B-5C4A-82A5-D1114428B93A}" name="Price" dataDxfId="26"/>
    <tableColumn id="4" xr3:uid="{9AB0889C-91ED-034E-96AA-BB0E469F18E3}" name="Quantity" dataDxfId="25"/>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15F142B5-738D-F84A-A3EC-64ACEB507F87}" name="Table4" displayName="Table4" ref="A1:F7" totalsRowShown="0">
  <autoFilter ref="A1:F7" xr:uid="{4BDDC3E8-07A0-ED4F-AD10-8BBB018242EF}"/>
  <tableColumns count="6">
    <tableColumn id="1" xr3:uid="{DE5D3C23-698B-8D49-8FA9-D0B76D2975BC}" name="Bills"/>
    <tableColumn id="2" xr3:uid="{F042D59E-8D00-7A42-BFEC-9688DCC343CD}" name="Jan-20"/>
    <tableColumn id="3" xr3:uid="{A3932EA3-2579-4245-B3B3-FBD21274F9E0}" name="16-Feb"/>
    <tableColumn id="4" xr3:uid="{D77E9C94-B601-DC4D-B537-6E5AB9BFAB84}" name="16-Mar"/>
    <tableColumn id="5" xr3:uid="{C42C67B6-86CF-CD48-80F4-6F2763BE606F}" name="Total">
      <calculatedColumnFormula>SUM(B2:D2)</calculatedColumnFormula>
    </tableColumn>
    <tableColumn id="6" xr3:uid="{7CA6F004-DF4B-AF45-922C-3D65D18ACD27}" name="Percent" dataDxfId="35" dataCellStyle="Percent">
      <calculatedColumnFormula>E2/$E$7</calculatedColumnFormula>
    </tableColumn>
  </tableColumns>
  <tableStyleInfo name="TableStyleMedium2"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721E6B32-D4CA-DA47-96D0-F8F5338163F7}" name="Records" displayName="Records" ref="A1:J102" totalsRowShown="0" dataDxfId="22">
  <autoFilter ref="A1:J102" xr:uid="{1DE2457C-0CC2-1742-B3DF-56010703EE0D}"/>
  <sortState xmlns:xlrd2="http://schemas.microsoft.com/office/spreadsheetml/2017/richdata2" ref="A2:J102">
    <sortCondition ref="C1:C102"/>
  </sortState>
  <tableColumns count="10">
    <tableColumn id="13" xr3:uid="{036C9918-E714-DA48-AEE8-1E6E995A4A79}" name="Claim" dataDxfId="21"/>
    <tableColumn id="2" xr3:uid="{D06D113F-19F0-3340-A94E-A8AF6F6EF5C2}" name="State" dataDxfId="20"/>
    <tableColumn id="3" xr3:uid="{98A7E3DE-2AD2-5740-A935-802964E57D87}" name="Incident Date" dataDxfId="19"/>
    <tableColumn id="4" xr3:uid="{B5EFFA54-11DA-434E-B31F-C6DAAD6F2FF7}" name="Report Date" dataDxfId="18"/>
    <tableColumn id="6" xr3:uid="{6D964345-3F9E-324C-B8EB-33BD2C7AD930}" name="Settlement Date" dataDxfId="17"/>
    <tableColumn id="7" xr3:uid="{9EC26205-4DFE-8A4D-B968-DC4E4D6E87A3}" name="Cost" dataDxfId="16" dataCellStyle="Currency"/>
    <tableColumn id="14" xr3:uid="{9ABDDBA5-A995-2842-89D2-623CEBACA6F7}" name="Incident Month" dataDxfId="15" dataCellStyle="Currency"/>
    <tableColumn id="9" xr3:uid="{B97F368B-F7B2-604E-AE18-7893E4CC636D}" name="Settlement Time" dataDxfId="14"/>
    <tableColumn id="10" xr3:uid="{1247711A-3ECE-894D-BC32-9218FA01C05A}" name="Claim Size" dataDxfId="13"/>
    <tableColumn id="11" xr3:uid="{0C4A1E6F-DD59-CE48-B0EA-5C8E5CD1E075}" name="Expected Settle Time" dataDxfId="12"/>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_rels/sheet3.xml.rels><?xml version="1.0" encoding="UTF-8" standalone="yes"?>
<Relationships xmlns="http://schemas.openxmlformats.org/package/2006/relationships"><Relationship Id="rId1" Type="http://schemas.openxmlformats.org/officeDocument/2006/relationships/table" Target="../tables/table2.xml"/></Relationships>
</file>

<file path=xl/worksheets/_rels/sheet5.xml.rels><?xml version="1.0" encoding="UTF-8" standalone="yes"?>
<Relationships xmlns="http://schemas.openxmlformats.org/package/2006/relationships"><Relationship Id="rId3" Type="http://schemas.microsoft.com/office/2007/relationships/slicer" Target="../slicers/slicer1.xml"/><Relationship Id="rId2" Type="http://schemas.openxmlformats.org/officeDocument/2006/relationships/drawing" Target="../drawings/drawing1.xml"/><Relationship Id="rId1" Type="http://schemas.openxmlformats.org/officeDocument/2006/relationships/pivotTable" Target="../pivotTables/pivotTable1.xml"/></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drawing" Target="../drawings/drawing2.xml"/></Relationships>
</file>

<file path=xl/worksheets/_rels/sheet7.xml.rels><?xml version="1.0" encoding="UTF-8" standalone="yes"?>
<Relationships xmlns="http://schemas.openxmlformats.org/package/2006/relationships"><Relationship Id="rId1" Type="http://schemas.openxmlformats.org/officeDocument/2006/relationships/table" Target="../tables/table4.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8B9B14-6F78-40C1-B3F1-9A23C484FD5C}">
  <dimension ref="B2:L62"/>
  <sheetViews>
    <sheetView zoomScale="120" zoomScaleNormal="120" workbookViewId="0">
      <selection activeCell="B18" sqref="B18"/>
    </sheetView>
  </sheetViews>
  <sheetFormatPr baseColWidth="10" defaultColWidth="12.1640625" defaultRowHeight="16"/>
  <cols>
    <col min="1" max="2" width="12.1640625" style="1"/>
    <col min="3" max="4" width="12.5" style="1" customWidth="1"/>
    <col min="5" max="16384" width="12.1640625" style="1"/>
  </cols>
  <sheetData>
    <row r="2" spans="2:11">
      <c r="B2" s="93" t="s">
        <v>61</v>
      </c>
      <c r="C2" s="93"/>
      <c r="D2" s="93"/>
      <c r="E2" s="93"/>
    </row>
    <row r="4" spans="2:11">
      <c r="B4" s="3" t="s">
        <v>53</v>
      </c>
    </row>
    <row r="5" spans="2:11">
      <c r="B5" s="37" t="s">
        <v>184</v>
      </c>
    </row>
    <row r="6" spans="2:11">
      <c r="B6" s="37" t="s">
        <v>62</v>
      </c>
    </row>
    <row r="7" spans="2:11">
      <c r="B7" s="37" t="s">
        <v>63</v>
      </c>
    </row>
    <row r="8" spans="2:11">
      <c r="B8" s="37" t="s">
        <v>64</v>
      </c>
    </row>
    <row r="9" spans="2:11">
      <c r="B9" s="37" t="s">
        <v>65</v>
      </c>
    </row>
    <row r="10" spans="2:11">
      <c r="B10" s="37" t="s">
        <v>66</v>
      </c>
    </row>
    <row r="11" spans="2:11">
      <c r="B11" s="38"/>
    </row>
    <row r="13" spans="2:11" ht="17" thickBot="1">
      <c r="B13" s="94" t="s">
        <v>13</v>
      </c>
      <c r="C13" s="94"/>
      <c r="D13" s="94"/>
      <c r="E13" s="94"/>
      <c r="F13" s="94"/>
      <c r="J13" s="3"/>
      <c r="K13" s="3"/>
    </row>
    <row r="14" spans="2:11">
      <c r="B14" s="21" t="s">
        <v>14</v>
      </c>
      <c r="C14" s="5" t="s">
        <v>15</v>
      </c>
      <c r="D14" s="5"/>
      <c r="E14" s="5" t="s">
        <v>16</v>
      </c>
      <c r="F14" s="6">
        <v>5</v>
      </c>
      <c r="I14" s="7"/>
      <c r="J14" s="7"/>
      <c r="K14" s="7"/>
    </row>
    <row r="15" spans="2:11">
      <c r="B15" s="24" t="s">
        <v>17</v>
      </c>
      <c r="C15" s="92" t="s">
        <v>18</v>
      </c>
      <c r="D15" s="92"/>
      <c r="E15" s="4" t="str">
        <f t="shared" ref="E15:E20" ca="1" si="0">_xlfn.FORMULATEXT(F15)</f>
        <v>=F14=5</v>
      </c>
      <c r="F15" s="25" t="b">
        <f>F14=5</f>
        <v>1</v>
      </c>
      <c r="I15" s="7"/>
      <c r="J15" s="7"/>
      <c r="K15" s="7"/>
    </row>
    <row r="16" spans="2:11">
      <c r="B16" s="26" t="s">
        <v>19</v>
      </c>
      <c r="C16" s="95" t="s">
        <v>20</v>
      </c>
      <c r="D16" s="95"/>
      <c r="E16" s="27" t="str">
        <f t="shared" ca="1" si="0"/>
        <v>=F14&lt;&gt;5</v>
      </c>
      <c r="F16" s="8" t="b">
        <f>F14&lt;&gt;5</f>
        <v>0</v>
      </c>
      <c r="I16" s="7"/>
      <c r="J16" s="7"/>
      <c r="K16" s="7"/>
    </row>
    <row r="17" spans="2:12">
      <c r="B17" s="28" t="s">
        <v>21</v>
      </c>
      <c r="C17" s="96" t="s">
        <v>22</v>
      </c>
      <c r="D17" s="96"/>
      <c r="E17" s="29" t="str">
        <f t="shared" ca="1" si="0"/>
        <v>=F14&gt;4</v>
      </c>
      <c r="F17" s="9" t="b">
        <f>F14&gt;4</f>
        <v>1</v>
      </c>
      <c r="I17" s="30"/>
      <c r="J17" s="30"/>
      <c r="K17" s="30"/>
    </row>
    <row r="18" spans="2:12">
      <c r="B18" s="26" t="s">
        <v>23</v>
      </c>
      <c r="C18" s="95" t="s">
        <v>24</v>
      </c>
      <c r="D18" s="95"/>
      <c r="E18" s="27" t="str">
        <f t="shared" ca="1" si="0"/>
        <v>=F14&lt;5</v>
      </c>
      <c r="F18" s="2" t="b">
        <f>F14&lt;5</f>
        <v>0</v>
      </c>
      <c r="I18" s="30"/>
      <c r="J18" s="30"/>
      <c r="K18" s="30"/>
    </row>
    <row r="19" spans="2:12">
      <c r="B19" s="24" t="s">
        <v>25</v>
      </c>
      <c r="C19" s="92" t="s">
        <v>26</v>
      </c>
      <c r="D19" s="92"/>
      <c r="E19" s="4" t="str">
        <f t="shared" ca="1" si="0"/>
        <v>=F14&gt;=5</v>
      </c>
      <c r="F19" s="31" t="b">
        <f>F14&gt;=5</f>
        <v>1</v>
      </c>
      <c r="I19" s="30"/>
      <c r="J19" s="30"/>
      <c r="K19" s="30"/>
    </row>
    <row r="20" spans="2:12" ht="17" thickBot="1">
      <c r="B20" s="32" t="s">
        <v>27</v>
      </c>
      <c r="C20" s="91" t="s">
        <v>28</v>
      </c>
      <c r="D20" s="91"/>
      <c r="E20" s="10" t="str">
        <f t="shared" ca="1" si="0"/>
        <v>=F14&lt;=4</v>
      </c>
      <c r="F20" s="11" t="b">
        <f>F14&lt;=4</f>
        <v>0</v>
      </c>
    </row>
    <row r="22" spans="2:12">
      <c r="B22" s="3"/>
    </row>
    <row r="23" spans="2:12" ht="17" thickBot="1">
      <c r="B23" s="93" t="s">
        <v>29</v>
      </c>
      <c r="C23" s="93"/>
      <c r="D23" s="93"/>
      <c r="E23" s="93"/>
      <c r="F23" s="93"/>
      <c r="G23" s="93"/>
      <c r="H23" s="93"/>
      <c r="I23" s="93"/>
    </row>
    <row r="24" spans="2:12">
      <c r="B24" s="33" t="s">
        <v>30</v>
      </c>
      <c r="C24" s="34"/>
      <c r="D24" s="34" t="s">
        <v>10</v>
      </c>
      <c r="E24" s="35" t="s">
        <v>11</v>
      </c>
      <c r="G24" s="1" t="s">
        <v>31</v>
      </c>
      <c r="H24" s="3"/>
      <c r="I24" s="3"/>
      <c r="K24" s="3"/>
      <c r="L24" s="3"/>
    </row>
    <row r="25" spans="2:12" ht="17" customHeight="1">
      <c r="B25" s="12">
        <v>1</v>
      </c>
      <c r="C25" s="13"/>
      <c r="D25" s="13" t="str">
        <f ca="1">_xlfn.FORMULATEXT(E25)</f>
        <v>=B25*5</v>
      </c>
      <c r="E25" s="14">
        <f>B25*5</f>
        <v>5</v>
      </c>
      <c r="F25" s="7"/>
      <c r="G25" s="98" t="s">
        <v>57</v>
      </c>
      <c r="H25" s="98"/>
      <c r="I25" s="98"/>
      <c r="J25" s="7"/>
      <c r="K25" s="7"/>
      <c r="L25" s="7"/>
    </row>
    <row r="26" spans="2:12" ht="17">
      <c r="B26" s="12">
        <v>2</v>
      </c>
      <c r="C26" s="13"/>
      <c r="D26" s="13" t="str">
        <f ca="1">_xlfn.FORMULATEXT(E26)</f>
        <v>=B26*5</v>
      </c>
      <c r="E26" s="14">
        <f>B26*5</f>
        <v>10</v>
      </c>
      <c r="F26" s="7"/>
      <c r="G26" s="98"/>
      <c r="H26" s="98"/>
      <c r="I26" s="98"/>
      <c r="J26" s="7"/>
      <c r="K26" s="7"/>
      <c r="L26" s="7"/>
    </row>
    <row r="27" spans="2:12" ht="18" thickBot="1">
      <c r="B27" s="15">
        <v>3</v>
      </c>
      <c r="C27" s="16"/>
      <c r="D27" s="16" t="str">
        <f t="shared" ref="D27" ca="1" si="1">_xlfn.FORMULATEXT(E27)</f>
        <v>=B27*5</v>
      </c>
      <c r="E27" s="17">
        <f>B27*5</f>
        <v>15</v>
      </c>
      <c r="F27" s="7"/>
      <c r="G27" s="98"/>
      <c r="H27" s="98"/>
      <c r="I27" s="98"/>
      <c r="J27" s="7"/>
      <c r="K27" s="7"/>
      <c r="L27" s="7"/>
    </row>
    <row r="28" spans="2:12" ht="16" customHeight="1">
      <c r="B28" s="30"/>
      <c r="C28" s="30"/>
      <c r="D28" s="30"/>
      <c r="E28" s="4"/>
      <c r="F28" s="30"/>
      <c r="G28" s="99" t="s">
        <v>183</v>
      </c>
      <c r="H28" s="100"/>
      <c r="I28" s="100"/>
      <c r="J28" s="30"/>
      <c r="K28" s="30"/>
      <c r="L28" s="30"/>
    </row>
    <row r="29" spans="2:12">
      <c r="B29" s="30"/>
      <c r="C29" s="30"/>
      <c r="D29" s="30"/>
      <c r="E29" s="4"/>
      <c r="F29" s="30"/>
      <c r="G29" s="100"/>
      <c r="H29" s="100"/>
      <c r="I29" s="100"/>
      <c r="J29" s="30"/>
      <c r="K29" s="30"/>
      <c r="L29" s="30"/>
    </row>
    <row r="30" spans="2:12">
      <c r="B30" s="30"/>
      <c r="C30" s="30"/>
      <c r="D30" s="30"/>
      <c r="E30" s="4"/>
      <c r="F30" s="30"/>
      <c r="G30" s="100"/>
      <c r="H30" s="100"/>
      <c r="I30" s="100"/>
      <c r="J30" s="30"/>
      <c r="K30" s="30"/>
      <c r="L30" s="30"/>
    </row>
    <row r="31" spans="2:12">
      <c r="E31" s="4"/>
      <c r="F31" s="4"/>
      <c r="G31" s="4"/>
      <c r="H31" s="4"/>
    </row>
    <row r="32" spans="2:12">
      <c r="B32" s="23"/>
      <c r="E32" s="18"/>
      <c r="F32" s="19"/>
    </row>
    <row r="33" spans="2:9" ht="17" thickBot="1">
      <c r="B33" s="101" t="s">
        <v>32</v>
      </c>
      <c r="C33" s="101"/>
      <c r="D33" s="101"/>
      <c r="E33" s="101"/>
      <c r="F33" s="101"/>
      <c r="G33" s="101"/>
      <c r="H33" s="101"/>
      <c r="I33" s="101"/>
    </row>
    <row r="34" spans="2:9" ht="16" customHeight="1">
      <c r="B34" s="33" t="s">
        <v>33</v>
      </c>
      <c r="C34" s="34" t="s">
        <v>34</v>
      </c>
      <c r="D34" s="34" t="s">
        <v>10</v>
      </c>
      <c r="E34" s="35" t="s">
        <v>11</v>
      </c>
      <c r="G34" s="98" t="s">
        <v>58</v>
      </c>
      <c r="H34" s="98"/>
      <c r="I34" s="98"/>
    </row>
    <row r="35" spans="2:9">
      <c r="B35" s="12">
        <v>1</v>
      </c>
      <c r="C35" s="13">
        <v>10</v>
      </c>
      <c r="D35" s="20" t="str">
        <f ca="1">_xlfn.FORMULATEXT(E35)</f>
        <v>=B35*$C$35</v>
      </c>
      <c r="E35" s="14">
        <f>B35*$C$35</f>
        <v>10</v>
      </c>
      <c r="G35" s="98"/>
      <c r="H35" s="98"/>
      <c r="I35" s="98"/>
    </row>
    <row r="36" spans="2:9">
      <c r="B36" s="12">
        <v>2</v>
      </c>
      <c r="C36" s="13"/>
      <c r="D36" s="20" t="str">
        <f t="shared" ref="D36:D37" ca="1" si="2">_xlfn.FORMULATEXT(E36)</f>
        <v>=B36*$C$35</v>
      </c>
      <c r="E36" s="14">
        <f>B36*$C$35</f>
        <v>20</v>
      </c>
      <c r="G36" s="98"/>
      <c r="H36" s="98"/>
      <c r="I36" s="98"/>
    </row>
    <row r="37" spans="2:9" ht="16" customHeight="1" thickBot="1">
      <c r="B37" s="15">
        <v>3</v>
      </c>
      <c r="C37" s="16"/>
      <c r="D37" s="16" t="str">
        <f t="shared" ca="1" si="2"/>
        <v>=B37*$C$35</v>
      </c>
      <c r="E37" s="17">
        <f>B37*$C$35</f>
        <v>30</v>
      </c>
      <c r="G37" s="19" t="s">
        <v>35</v>
      </c>
      <c r="H37" s="19"/>
      <c r="I37" s="19"/>
    </row>
    <row r="38" spans="2:9">
      <c r="G38" s="102" t="s">
        <v>36</v>
      </c>
      <c r="H38" s="102"/>
      <c r="I38" s="102"/>
    </row>
    <row r="39" spans="2:9">
      <c r="G39" s="102"/>
      <c r="H39" s="102"/>
      <c r="I39" s="102"/>
    </row>
    <row r="42" spans="2:9" ht="17" thickBot="1">
      <c r="B42" s="93" t="s">
        <v>37</v>
      </c>
      <c r="C42" s="93"/>
      <c r="D42" s="93"/>
      <c r="E42" s="93"/>
      <c r="F42" s="93"/>
      <c r="G42" s="93"/>
      <c r="H42" s="93"/>
      <c r="I42" s="93"/>
    </row>
    <row r="43" spans="2:9">
      <c r="B43" s="69" t="s">
        <v>33</v>
      </c>
      <c r="C43" s="103" t="s">
        <v>34</v>
      </c>
      <c r="D43" s="103"/>
      <c r="E43" s="104"/>
      <c r="G43" s="100" t="s">
        <v>59</v>
      </c>
      <c r="H43" s="100"/>
      <c r="I43" s="100"/>
    </row>
    <row r="44" spans="2:9">
      <c r="B44" s="70"/>
      <c r="C44" s="71">
        <v>5</v>
      </c>
      <c r="D44" s="71">
        <v>10</v>
      </c>
      <c r="E44" s="72">
        <v>15</v>
      </c>
      <c r="G44" s="100"/>
      <c r="H44" s="100"/>
      <c r="I44" s="100"/>
    </row>
    <row r="45" spans="2:9">
      <c r="B45" s="70">
        <v>3</v>
      </c>
      <c r="C45" s="73">
        <f t="shared" ref="C45:E46" si="3">$B45*C$44</f>
        <v>15</v>
      </c>
      <c r="D45" s="73">
        <f t="shared" si="3"/>
        <v>30</v>
      </c>
      <c r="E45" s="74">
        <f t="shared" si="3"/>
        <v>45</v>
      </c>
      <c r="G45" s="1" t="s">
        <v>38</v>
      </c>
    </row>
    <row r="46" spans="2:9">
      <c r="B46" s="70">
        <v>6</v>
      </c>
      <c r="C46" s="73">
        <f t="shared" si="3"/>
        <v>30</v>
      </c>
      <c r="D46" s="73">
        <f t="shared" si="3"/>
        <v>60</v>
      </c>
      <c r="E46" s="74">
        <f t="shared" si="3"/>
        <v>90</v>
      </c>
      <c r="G46" s="3"/>
      <c r="H46" s="97" t="s">
        <v>54</v>
      </c>
      <c r="I46" s="97"/>
    </row>
    <row r="47" spans="2:9">
      <c r="B47" s="75"/>
      <c r="C47" s="76"/>
      <c r="D47" s="76"/>
      <c r="E47" s="77"/>
      <c r="H47" s="97"/>
      <c r="I47" s="97"/>
    </row>
    <row r="48" spans="2:9">
      <c r="B48" s="75" t="s">
        <v>39</v>
      </c>
      <c r="C48" s="78" t="str">
        <f t="shared" ref="C48:E49" ca="1" si="4">_xlfn.FORMULATEXT(C45)</f>
        <v>=$B45*C$44</v>
      </c>
      <c r="D48" s="78" t="str">
        <f t="shared" ca="1" si="4"/>
        <v>=$B45*D$44</v>
      </c>
      <c r="E48" s="79" t="str">
        <f t="shared" ca="1" si="4"/>
        <v>=$B45*E$44</v>
      </c>
      <c r="H48" s="97" t="s">
        <v>55</v>
      </c>
      <c r="I48" s="97"/>
    </row>
    <row r="49" spans="2:9" ht="17" thickBot="1">
      <c r="B49" s="80"/>
      <c r="C49" s="81" t="str">
        <f t="shared" ca="1" si="4"/>
        <v>=$B46*C$44</v>
      </c>
      <c r="D49" s="81" t="str">
        <f t="shared" ca="1" si="4"/>
        <v>=$B46*D$44</v>
      </c>
      <c r="E49" s="82" t="str">
        <f t="shared" ca="1" si="4"/>
        <v>=$B46*E$44</v>
      </c>
      <c r="H49" s="97"/>
      <c r="I49" s="97"/>
    </row>
    <row r="52" spans="2:9" ht="17" thickBot="1">
      <c r="B52" s="94" t="s">
        <v>40</v>
      </c>
      <c r="C52" s="94"/>
      <c r="D52" s="94"/>
      <c r="E52" s="94"/>
      <c r="F52" s="94"/>
      <c r="G52" s="94"/>
      <c r="H52" s="94"/>
    </row>
    <row r="53" spans="2:9">
      <c r="B53" s="105" t="s">
        <v>1</v>
      </c>
      <c r="C53" s="106"/>
      <c r="D53" s="22"/>
      <c r="E53" s="5" t="s">
        <v>2</v>
      </c>
      <c r="F53" s="5"/>
      <c r="G53" s="106" t="s">
        <v>5</v>
      </c>
      <c r="H53" s="107"/>
    </row>
    <row r="54" spans="2:9">
      <c r="B54" s="108" t="s">
        <v>41</v>
      </c>
      <c r="C54" s="109"/>
      <c r="D54" s="109"/>
      <c r="E54" s="110" t="s">
        <v>42</v>
      </c>
      <c r="F54" s="110"/>
      <c r="G54" s="110" t="s">
        <v>43</v>
      </c>
      <c r="H54" s="111"/>
    </row>
    <row r="55" spans="2:9">
      <c r="B55" s="108"/>
      <c r="C55" s="109"/>
      <c r="D55" s="109"/>
      <c r="E55" s="110"/>
      <c r="F55" s="110"/>
      <c r="G55" s="110"/>
      <c r="H55" s="111"/>
    </row>
    <row r="56" spans="2:9" ht="15.75" customHeight="1">
      <c r="B56" s="116" t="s">
        <v>44</v>
      </c>
      <c r="C56" s="117"/>
      <c r="D56" s="117"/>
      <c r="E56" s="118" t="s">
        <v>45</v>
      </c>
      <c r="F56" s="118"/>
      <c r="G56" s="118" t="s">
        <v>46</v>
      </c>
      <c r="H56" s="119"/>
    </row>
    <row r="57" spans="2:9">
      <c r="B57" s="116"/>
      <c r="C57" s="117"/>
      <c r="D57" s="117"/>
      <c r="E57" s="118"/>
      <c r="F57" s="118"/>
      <c r="G57" s="118"/>
      <c r="H57" s="119"/>
    </row>
    <row r="58" spans="2:9">
      <c r="B58" s="120" t="s">
        <v>47</v>
      </c>
      <c r="C58" s="121"/>
      <c r="D58" s="121"/>
      <c r="E58" s="122" t="s">
        <v>3</v>
      </c>
      <c r="F58" s="122"/>
      <c r="G58" s="123" t="s">
        <v>60</v>
      </c>
      <c r="H58" s="124"/>
    </row>
    <row r="59" spans="2:9" ht="17" thickBot="1">
      <c r="B59" s="112" t="s">
        <v>0</v>
      </c>
      <c r="C59" s="113"/>
      <c r="D59" s="113"/>
      <c r="E59" s="114" t="s">
        <v>4</v>
      </c>
      <c r="F59" s="114"/>
      <c r="G59" s="114" t="s">
        <v>48</v>
      </c>
      <c r="H59" s="115"/>
    </row>
    <row r="62" spans="2:9">
      <c r="B62" s="3"/>
    </row>
  </sheetData>
  <mergeCells count="34">
    <mergeCell ref="B59:D59"/>
    <mergeCell ref="E59:F59"/>
    <mergeCell ref="G59:H59"/>
    <mergeCell ref="B56:D57"/>
    <mergeCell ref="E56:F57"/>
    <mergeCell ref="G56:H57"/>
    <mergeCell ref="B58:D58"/>
    <mergeCell ref="E58:F58"/>
    <mergeCell ref="G58:H58"/>
    <mergeCell ref="B52:H52"/>
    <mergeCell ref="B53:C53"/>
    <mergeCell ref="G53:H53"/>
    <mergeCell ref="B54:D55"/>
    <mergeCell ref="E54:F55"/>
    <mergeCell ref="G54:H55"/>
    <mergeCell ref="H48:I49"/>
    <mergeCell ref="B23:I23"/>
    <mergeCell ref="G25:I27"/>
    <mergeCell ref="G28:I30"/>
    <mergeCell ref="B33:I33"/>
    <mergeCell ref="G34:I36"/>
    <mergeCell ref="G38:I39"/>
    <mergeCell ref="B42:I42"/>
    <mergeCell ref="C43:E43"/>
    <mergeCell ref="G43:I44"/>
    <mergeCell ref="H46:I47"/>
    <mergeCell ref="C20:D20"/>
    <mergeCell ref="C19:D19"/>
    <mergeCell ref="B2:E2"/>
    <mergeCell ref="B13:F13"/>
    <mergeCell ref="C15:D15"/>
    <mergeCell ref="C16:D16"/>
    <mergeCell ref="C17:D17"/>
    <mergeCell ref="C18:D18"/>
  </mergeCells>
  <hyperlinks>
    <hyperlink ref="B5" location="'COUNTIFS &amp; SUMIFS'!A1" display="COUNTIFS &amp; SUMIFS" xr:uid="{7DAAC32E-86D5-4C57-A588-59723F14D324}"/>
    <hyperlink ref="B6" location="IF!A1" display="IF" xr:uid="{0A57B5FA-A122-4B34-AB89-E464865A8EB8}"/>
    <hyperlink ref="B7" location="VLOOKUP!A1" display="VLOOKUP" xr:uid="{D6593263-80B8-4D72-85D9-0032E136D08F}"/>
    <hyperlink ref="B8" location="PivotTables!A1" display="PivotTables" xr:uid="{C78483D6-74E0-4D50-913F-F1CEDA3095C3}"/>
    <hyperlink ref="B9" location="'Data Visualization'!A1" display="Data Visualization" xr:uid="{E3A92D1B-41FE-4473-AD79-53CD79489EFD}"/>
    <hyperlink ref="B10" location="Exercise!A1" display="Exercise" xr:uid="{C9049734-0D0C-304C-8457-74AD8169E722}"/>
  </hyperlinks>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8AE67D7-2DB5-144E-8333-0EABE427D01D}">
  <dimension ref="A2:O31"/>
  <sheetViews>
    <sheetView zoomScale="120" zoomScaleNormal="120" workbookViewId="0">
      <selection activeCell="K31" sqref="K31"/>
    </sheetView>
  </sheetViews>
  <sheetFormatPr baseColWidth="10" defaultColWidth="10.83203125" defaultRowHeight="15"/>
  <cols>
    <col min="3" max="4" width="11.33203125" bestFit="1" customWidth="1"/>
    <col min="5" max="5" width="11.1640625" bestFit="1" customWidth="1"/>
    <col min="7" max="7" width="11.33203125" bestFit="1" customWidth="1"/>
  </cols>
  <sheetData>
    <row r="2" spans="1:15" ht="17" thickBot="1">
      <c r="B2" s="94" t="s">
        <v>67</v>
      </c>
      <c r="C2" s="94"/>
      <c r="D2" s="94"/>
      <c r="E2" s="94"/>
      <c r="F2" s="94"/>
      <c r="G2" s="94"/>
      <c r="H2" s="94"/>
    </row>
    <row r="3" spans="1:15">
      <c r="A3" s="166"/>
      <c r="B3" s="83" t="s">
        <v>7</v>
      </c>
      <c r="C3" s="141" t="s">
        <v>68</v>
      </c>
      <c r="D3" s="142"/>
      <c r="E3" s="142"/>
      <c r="F3" s="142"/>
      <c r="G3" s="142"/>
      <c r="H3" s="143"/>
      <c r="I3" s="166"/>
      <c r="J3" s="166"/>
      <c r="K3" s="166"/>
      <c r="L3" s="166"/>
      <c r="M3" s="166"/>
      <c r="N3" s="166"/>
      <c r="O3" s="166"/>
    </row>
    <row r="4" spans="1:15">
      <c r="A4" s="166"/>
      <c r="B4" s="84"/>
      <c r="C4" s="144"/>
      <c r="D4" s="145"/>
      <c r="E4" s="145"/>
      <c r="F4" s="145"/>
      <c r="G4" s="145"/>
      <c r="H4" s="146"/>
      <c r="I4" s="166"/>
      <c r="J4" s="166"/>
      <c r="K4" s="166"/>
      <c r="L4" s="166"/>
      <c r="M4" s="166"/>
      <c r="N4" s="166"/>
      <c r="O4" s="166"/>
    </row>
    <row r="5" spans="1:15">
      <c r="A5" s="166"/>
      <c r="B5" s="85" t="s">
        <v>8</v>
      </c>
      <c r="C5" s="147" t="s">
        <v>69</v>
      </c>
      <c r="D5" s="148"/>
      <c r="E5" s="148"/>
      <c r="F5" s="148"/>
      <c r="G5" s="148"/>
      <c r="H5" s="149"/>
      <c r="I5" s="166"/>
      <c r="J5" s="166"/>
      <c r="K5" s="166"/>
      <c r="L5" s="166"/>
      <c r="M5" s="166"/>
      <c r="N5" s="166"/>
      <c r="O5" s="166"/>
    </row>
    <row r="6" spans="1:15">
      <c r="A6" s="166"/>
      <c r="B6" s="84" t="s">
        <v>70</v>
      </c>
      <c r="C6" s="128" t="s">
        <v>71</v>
      </c>
      <c r="D6" s="129"/>
      <c r="E6" s="129"/>
      <c r="F6" s="129"/>
      <c r="G6" s="129"/>
      <c r="H6" s="130"/>
      <c r="I6" s="166"/>
      <c r="J6" s="166"/>
      <c r="K6" s="166"/>
      <c r="L6" s="166"/>
      <c r="M6" s="166"/>
      <c r="N6" s="166"/>
      <c r="O6" s="166"/>
    </row>
    <row r="7" spans="1:15">
      <c r="A7" s="166"/>
      <c r="B7" s="85" t="s">
        <v>9</v>
      </c>
      <c r="C7" s="138" t="s">
        <v>208</v>
      </c>
      <c r="D7" s="139"/>
      <c r="E7" s="139"/>
      <c r="F7" s="139"/>
      <c r="G7" s="139"/>
      <c r="H7" s="140"/>
      <c r="I7" s="166"/>
      <c r="J7" s="166"/>
      <c r="K7" s="166"/>
      <c r="L7" s="166"/>
      <c r="M7" s="166"/>
      <c r="N7" s="166"/>
      <c r="O7" s="166"/>
    </row>
    <row r="8" spans="1:15">
      <c r="A8" s="166"/>
      <c r="B8" s="85"/>
      <c r="C8" s="138" t="s">
        <v>209</v>
      </c>
      <c r="D8" s="139"/>
      <c r="E8" s="139"/>
      <c r="F8" s="139"/>
      <c r="G8" s="139"/>
      <c r="H8" s="140"/>
      <c r="I8" s="166"/>
      <c r="J8" s="166"/>
      <c r="K8" s="166"/>
      <c r="L8" s="166"/>
      <c r="M8" s="166"/>
      <c r="N8" s="166"/>
      <c r="O8" s="166"/>
    </row>
    <row r="9" spans="1:15">
      <c r="A9" s="166"/>
      <c r="B9" s="84" t="s">
        <v>6</v>
      </c>
      <c r="C9" s="125" t="s">
        <v>186</v>
      </c>
      <c r="D9" s="126"/>
      <c r="E9" s="126"/>
      <c r="F9" s="126"/>
      <c r="G9" s="126"/>
      <c r="H9" s="127"/>
      <c r="I9" s="166"/>
      <c r="J9" s="166"/>
      <c r="K9" s="166"/>
      <c r="L9" s="166"/>
      <c r="M9" s="166"/>
      <c r="N9" s="166"/>
      <c r="O9" s="166"/>
    </row>
    <row r="10" spans="1:15">
      <c r="A10" s="166"/>
      <c r="B10" s="84"/>
      <c r="C10" s="128" t="s">
        <v>210</v>
      </c>
      <c r="D10" s="129"/>
      <c r="E10" s="129"/>
      <c r="F10" s="129"/>
      <c r="G10" s="129"/>
      <c r="H10" s="130"/>
      <c r="I10" s="166"/>
      <c r="J10" s="166"/>
      <c r="K10" s="166"/>
      <c r="L10" s="166"/>
      <c r="M10" s="166"/>
      <c r="N10" s="166"/>
      <c r="O10" s="166"/>
    </row>
    <row r="11" spans="1:15">
      <c r="A11" s="166"/>
      <c r="B11" s="84"/>
      <c r="C11" s="128" t="s">
        <v>211</v>
      </c>
      <c r="D11" s="129"/>
      <c r="E11" s="129"/>
      <c r="F11" s="129"/>
      <c r="G11" s="129"/>
      <c r="H11" s="130"/>
      <c r="I11" s="166"/>
      <c r="J11" s="166"/>
      <c r="K11" s="166"/>
      <c r="L11" s="166"/>
      <c r="M11" s="166"/>
      <c r="N11" s="166"/>
      <c r="O11" s="166"/>
    </row>
    <row r="12" spans="1:15">
      <c r="A12" s="166"/>
      <c r="B12" s="84"/>
      <c r="C12" s="131" t="s">
        <v>187</v>
      </c>
      <c r="D12" s="132"/>
      <c r="E12" s="132"/>
      <c r="F12" s="132"/>
      <c r="G12" s="132"/>
      <c r="H12" s="133"/>
      <c r="I12" s="166"/>
      <c r="J12" s="166"/>
      <c r="K12" s="166"/>
      <c r="L12" s="166"/>
      <c r="M12" s="166"/>
      <c r="N12" s="166"/>
      <c r="O12" s="166"/>
    </row>
    <row r="13" spans="1:15" ht="16" thickBot="1">
      <c r="A13" s="166"/>
      <c r="B13" s="86"/>
      <c r="C13" s="134" t="s">
        <v>188</v>
      </c>
      <c r="D13" s="135"/>
      <c r="E13" s="135"/>
      <c r="F13" s="135"/>
      <c r="G13" s="135"/>
      <c r="H13" s="136"/>
      <c r="I13" s="166"/>
      <c r="J13" s="166"/>
      <c r="K13" s="166"/>
      <c r="L13" s="166"/>
      <c r="M13" s="166"/>
      <c r="N13" s="166"/>
      <c r="O13" s="166"/>
    </row>
    <row r="14" spans="1:15">
      <c r="A14" s="166"/>
      <c r="B14" s="166"/>
      <c r="C14" s="166"/>
      <c r="D14" s="166"/>
      <c r="E14" s="166"/>
      <c r="F14" s="166"/>
      <c r="G14" s="166"/>
      <c r="H14" s="166"/>
      <c r="I14" s="166"/>
      <c r="J14" s="166"/>
      <c r="K14" s="166"/>
      <c r="L14" s="166"/>
      <c r="M14" s="166"/>
      <c r="N14" s="166"/>
      <c r="O14" s="166"/>
    </row>
    <row r="15" spans="1:15">
      <c r="A15" s="166"/>
      <c r="B15" s="166"/>
      <c r="C15" s="166"/>
      <c r="D15" s="166"/>
      <c r="E15" s="166"/>
      <c r="F15" s="166"/>
      <c r="G15" s="166"/>
      <c r="H15" s="166"/>
      <c r="I15" s="166"/>
      <c r="J15" s="166"/>
      <c r="K15" s="166"/>
      <c r="L15" s="166"/>
      <c r="M15" s="166"/>
      <c r="N15" s="166"/>
      <c r="O15" s="166"/>
    </row>
    <row r="16" spans="1:15">
      <c r="A16" s="166"/>
      <c r="B16" s="40" t="s">
        <v>72</v>
      </c>
      <c r="C16" s="40" t="s">
        <v>85</v>
      </c>
      <c r="D16" s="40" t="s">
        <v>86</v>
      </c>
      <c r="E16" s="40" t="s">
        <v>52</v>
      </c>
      <c r="F16" s="137" t="s">
        <v>195</v>
      </c>
      <c r="G16" s="137"/>
      <c r="H16" s="137"/>
      <c r="I16" s="137"/>
      <c r="J16" s="137"/>
      <c r="K16" s="166"/>
      <c r="L16" s="166"/>
      <c r="M16" s="166"/>
      <c r="N16" s="166"/>
      <c r="O16" s="166"/>
    </row>
    <row r="17" spans="1:15">
      <c r="A17" s="166"/>
      <c r="B17" s="166" t="s">
        <v>73</v>
      </c>
      <c r="C17" s="39">
        <v>1634.9607965769683</v>
      </c>
      <c r="D17" s="39">
        <v>3855.0213720129714</v>
      </c>
      <c r="E17" s="192">
        <f>C17-D17</f>
        <v>-2220.0605754360031</v>
      </c>
      <c r="F17" s="40" t="s">
        <v>10</v>
      </c>
      <c r="G17" s="162" t="s">
        <v>356</v>
      </c>
      <c r="H17" s="162"/>
      <c r="I17" s="162"/>
      <c r="J17" s="162"/>
      <c r="K17" s="166"/>
      <c r="L17" s="166"/>
      <c r="M17" s="166"/>
      <c r="N17" s="166"/>
      <c r="O17" s="166"/>
    </row>
    <row r="18" spans="1:15">
      <c r="A18" s="166"/>
      <c r="B18" s="166" t="s">
        <v>74</v>
      </c>
      <c r="C18" s="39">
        <v>16265.859392047249</v>
      </c>
      <c r="D18" s="39">
        <v>5462.4528472626453</v>
      </c>
      <c r="E18" s="192">
        <f t="shared" ref="E18:E28" si="0">C18-D18</f>
        <v>10803.406544784604</v>
      </c>
      <c r="F18" s="40" t="s">
        <v>87</v>
      </c>
      <c r="G18" s="161">
        <f>COUNTIFS(C17:C28,"&lt;6000",D17:D28,"&lt;6000")</f>
        <v>2</v>
      </c>
      <c r="H18" s="166"/>
      <c r="I18" s="166"/>
      <c r="J18" s="166"/>
      <c r="K18" s="166"/>
      <c r="L18" s="166"/>
      <c r="M18" s="166"/>
      <c r="N18" s="166"/>
      <c r="O18" s="166"/>
    </row>
    <row r="19" spans="1:15">
      <c r="A19" s="166"/>
      <c r="B19" s="166" t="s">
        <v>75</v>
      </c>
      <c r="C19" s="39">
        <v>4621.4937739203187</v>
      </c>
      <c r="D19" s="39">
        <v>6608.5252773097864</v>
      </c>
      <c r="E19" s="192">
        <f t="shared" si="0"/>
        <v>-1987.0315033894676</v>
      </c>
      <c r="F19" s="166"/>
      <c r="G19" s="166"/>
      <c r="H19" s="166"/>
      <c r="I19" s="166"/>
      <c r="J19" s="166"/>
      <c r="K19" s="166"/>
      <c r="L19" s="166"/>
      <c r="M19" s="166"/>
      <c r="N19" s="166"/>
      <c r="O19" s="166"/>
    </row>
    <row r="20" spans="1:15">
      <c r="A20" s="166"/>
      <c r="B20" s="166" t="s">
        <v>76</v>
      </c>
      <c r="C20" s="39">
        <v>7690.7243301352246</v>
      </c>
      <c r="D20" s="39">
        <v>13997.103771491222</v>
      </c>
      <c r="E20" s="192">
        <f t="shared" si="0"/>
        <v>-6306.3794413559972</v>
      </c>
      <c r="F20" s="137" t="s">
        <v>185</v>
      </c>
      <c r="G20" s="137"/>
      <c r="H20" s="137"/>
      <c r="I20" s="137"/>
      <c r="J20" s="137"/>
      <c r="K20" s="166"/>
      <c r="L20" s="166"/>
      <c r="M20" s="166"/>
      <c r="N20" s="166"/>
      <c r="O20" s="166"/>
    </row>
    <row r="21" spans="1:15">
      <c r="A21" s="166"/>
      <c r="B21" s="166" t="s">
        <v>77</v>
      </c>
      <c r="C21" s="39">
        <v>8033.2722626521409</v>
      </c>
      <c r="D21" s="39">
        <v>4838.4526773728139</v>
      </c>
      <c r="E21" s="192">
        <f t="shared" si="0"/>
        <v>3194.8195852793269</v>
      </c>
      <c r="F21" s="40" t="s">
        <v>10</v>
      </c>
      <c r="G21" s="162" t="s">
        <v>357</v>
      </c>
      <c r="H21" s="162"/>
      <c r="I21" s="162"/>
      <c r="J21" s="162"/>
      <c r="K21" s="166"/>
      <c r="L21" s="166"/>
      <c r="M21" s="166"/>
      <c r="N21" s="166"/>
      <c r="O21" s="166"/>
    </row>
    <row r="22" spans="1:15">
      <c r="A22" s="166"/>
      <c r="B22" s="166" t="s">
        <v>78</v>
      </c>
      <c r="C22" s="39">
        <v>7355.3487216286139</v>
      </c>
      <c r="D22" s="39">
        <v>3536.0171874858597</v>
      </c>
      <c r="E22" s="192">
        <f t="shared" si="0"/>
        <v>3819.3315341427542</v>
      </c>
      <c r="F22" s="40" t="s">
        <v>87</v>
      </c>
      <c r="G22" s="39">
        <f>SUMIFS($E$17:$E$28,$E$17:$E$28,"&gt;0",$C$17:$C$28,"&gt;9200")</f>
        <v>35294.81699502268</v>
      </c>
      <c r="H22" s="166"/>
      <c r="I22" s="166"/>
      <c r="J22" s="166"/>
      <c r="K22" s="166"/>
      <c r="L22" s="166"/>
      <c r="M22" s="166"/>
      <c r="N22" s="166"/>
      <c r="O22" s="166"/>
    </row>
    <row r="23" spans="1:15">
      <c r="A23" s="166"/>
      <c r="B23" s="166" t="s">
        <v>79</v>
      </c>
      <c r="C23" s="39">
        <v>9025.7195657991979</v>
      </c>
      <c r="D23" s="39">
        <v>7649.9900129759071</v>
      </c>
      <c r="E23" s="192">
        <f t="shared" si="0"/>
        <v>1375.7295528232908</v>
      </c>
      <c r="F23" s="40"/>
      <c r="G23" s="39"/>
      <c r="H23" s="166"/>
      <c r="I23" s="166"/>
      <c r="J23" s="166"/>
      <c r="K23" s="166"/>
      <c r="L23" s="166"/>
      <c r="M23" s="166"/>
      <c r="N23" s="166"/>
      <c r="O23" s="166"/>
    </row>
    <row r="24" spans="1:15">
      <c r="A24" s="166"/>
      <c r="B24" s="166" t="s">
        <v>80</v>
      </c>
      <c r="C24" s="39">
        <v>13812.868717496742</v>
      </c>
      <c r="D24" s="39">
        <v>5174.51696259251</v>
      </c>
      <c r="E24" s="192">
        <f t="shared" si="0"/>
        <v>8638.3517549042317</v>
      </c>
      <c r="F24" s="166"/>
      <c r="G24" s="39"/>
      <c r="H24" s="166"/>
      <c r="I24" s="166"/>
      <c r="J24" s="166"/>
      <c r="K24" s="166"/>
      <c r="L24" s="166"/>
      <c r="M24" s="166"/>
      <c r="N24" s="166"/>
      <c r="O24" s="166"/>
    </row>
    <row r="25" spans="1:15">
      <c r="A25" s="166"/>
      <c r="B25" s="166" t="s">
        <v>81</v>
      </c>
      <c r="C25" s="39">
        <v>6151.7473542459429</v>
      </c>
      <c r="D25" s="39">
        <v>9746.8255474907073</v>
      </c>
      <c r="E25" s="192">
        <f t="shared" si="0"/>
        <v>-3595.0781932447644</v>
      </c>
      <c r="F25" s="166"/>
      <c r="G25" s="166"/>
      <c r="H25" s="166"/>
      <c r="I25" s="166"/>
      <c r="J25" s="166"/>
      <c r="K25" s="166"/>
      <c r="L25" s="166"/>
      <c r="M25" s="166"/>
      <c r="N25" s="166"/>
      <c r="O25" s="166"/>
    </row>
    <row r="26" spans="1:15">
      <c r="A26" s="166"/>
      <c r="B26" s="166" t="s">
        <v>82</v>
      </c>
      <c r="C26" s="39">
        <v>5457.3828515655296</v>
      </c>
      <c r="D26" s="39">
        <v>1766.4125480026387</v>
      </c>
      <c r="E26" s="192">
        <f t="shared" si="0"/>
        <v>3690.9703035628909</v>
      </c>
      <c r="F26" s="166"/>
      <c r="G26" s="166"/>
      <c r="H26" s="166"/>
      <c r="I26" s="166"/>
      <c r="J26" s="166"/>
      <c r="K26" s="166"/>
      <c r="L26" s="166"/>
      <c r="M26" s="166"/>
      <c r="N26" s="166"/>
      <c r="O26" s="166"/>
    </row>
    <row r="27" spans="1:15">
      <c r="A27" s="166"/>
      <c r="B27" s="166" t="s">
        <v>83</v>
      </c>
      <c r="C27" s="39">
        <v>13552.797156257333</v>
      </c>
      <c r="D27" s="39">
        <v>14094.0871991104</v>
      </c>
      <c r="E27" s="192">
        <f t="shared" si="0"/>
        <v>-541.29004285306655</v>
      </c>
      <c r="F27" s="166"/>
      <c r="G27" s="166"/>
      <c r="H27" s="166"/>
      <c r="I27" s="166"/>
      <c r="J27" s="166"/>
      <c r="K27" s="166"/>
      <c r="L27" s="166"/>
      <c r="M27" s="166"/>
      <c r="N27" s="166"/>
      <c r="O27" s="166"/>
    </row>
    <row r="28" spans="1:15">
      <c r="A28" s="166"/>
      <c r="B28" s="166" t="s">
        <v>84</v>
      </c>
      <c r="C28" s="39">
        <v>17582.656623647978</v>
      </c>
      <c r="D28" s="39">
        <v>1729.5979283141351</v>
      </c>
      <c r="E28" s="192">
        <f t="shared" si="0"/>
        <v>15853.058695333842</v>
      </c>
      <c r="F28" s="166"/>
      <c r="G28" s="166"/>
      <c r="H28" s="166"/>
      <c r="I28" s="166"/>
      <c r="J28" s="166"/>
      <c r="K28" s="166"/>
      <c r="L28" s="166"/>
      <c r="M28" s="166"/>
      <c r="N28" s="166"/>
      <c r="O28" s="166"/>
    </row>
    <row r="29" spans="1:15">
      <c r="A29" s="166"/>
      <c r="B29" s="166"/>
      <c r="C29" s="166"/>
      <c r="D29" s="166"/>
      <c r="E29" s="166"/>
      <c r="F29" s="166"/>
      <c r="G29" s="166"/>
      <c r="H29" s="166"/>
      <c r="I29" s="166"/>
      <c r="J29" s="166"/>
      <c r="K29" s="166"/>
      <c r="L29" s="166"/>
      <c r="M29" s="166"/>
      <c r="N29" s="166"/>
      <c r="O29" s="166"/>
    </row>
    <row r="30" spans="1:15">
      <c r="A30" s="166"/>
      <c r="B30" s="166"/>
      <c r="C30" s="166"/>
      <c r="D30" s="166"/>
      <c r="E30" s="166"/>
      <c r="F30" s="166"/>
      <c r="G30" s="166"/>
      <c r="H30" s="166"/>
      <c r="I30" s="166"/>
      <c r="J30" s="166"/>
      <c r="K30" s="166"/>
      <c r="L30" s="166"/>
      <c r="M30" s="166"/>
      <c r="N30" s="166"/>
      <c r="O30" s="166"/>
    </row>
    <row r="31" spans="1:15">
      <c r="A31" s="166"/>
      <c r="B31" s="166"/>
      <c r="C31" s="166"/>
      <c r="D31" s="166"/>
      <c r="E31" s="166"/>
      <c r="F31" s="166"/>
      <c r="G31" s="166"/>
      <c r="H31" s="166"/>
      <c r="I31" s="166"/>
      <c r="J31" s="166"/>
      <c r="K31" s="166"/>
      <c r="L31" s="166"/>
      <c r="M31" s="166"/>
      <c r="N31" s="166"/>
      <c r="O31" s="166"/>
    </row>
  </sheetData>
  <mergeCells count="15">
    <mergeCell ref="C8:H8"/>
    <mergeCell ref="B2:H2"/>
    <mergeCell ref="C3:H4"/>
    <mergeCell ref="C5:H5"/>
    <mergeCell ref="C6:H6"/>
    <mergeCell ref="C7:H7"/>
    <mergeCell ref="G21:J21"/>
    <mergeCell ref="C9:H9"/>
    <mergeCell ref="C10:H10"/>
    <mergeCell ref="C11:H11"/>
    <mergeCell ref="C12:H12"/>
    <mergeCell ref="C13:H13"/>
    <mergeCell ref="G17:J17"/>
    <mergeCell ref="F16:J16"/>
    <mergeCell ref="F20:J20"/>
  </mergeCells>
  <phoneticPr fontId="12" type="noConversion"/>
  <pageMargins left="0.7" right="0.7" top="0.75" bottom="0.75" header="0.3" footer="0.3"/>
  <tableParts count="1">
    <tablePart r:id="rId1"/>
  </tablePart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B5094BC-AA9B-FC43-AF9F-87D22C9F6348}">
  <dimension ref="A2:J24"/>
  <sheetViews>
    <sheetView zoomScale="120" zoomScaleNormal="120" workbookViewId="0">
      <selection activeCell="M18" sqref="M18"/>
    </sheetView>
  </sheetViews>
  <sheetFormatPr baseColWidth="10" defaultColWidth="10.83203125" defaultRowHeight="15"/>
  <cols>
    <col min="3" max="3" width="14.5" bestFit="1" customWidth="1"/>
  </cols>
  <sheetData>
    <row r="2" spans="1:10" ht="17" thickBot="1">
      <c r="B2" s="150" t="s">
        <v>88</v>
      </c>
      <c r="C2" s="150"/>
      <c r="D2" s="150"/>
      <c r="E2" s="150"/>
      <c r="F2" s="150"/>
      <c r="G2" s="150"/>
      <c r="H2" s="150"/>
      <c r="I2" s="150"/>
    </row>
    <row r="3" spans="1:10">
      <c r="A3" s="166"/>
      <c r="B3" s="193" t="s">
        <v>7</v>
      </c>
      <c r="C3" s="194" t="s">
        <v>89</v>
      </c>
      <c r="D3" s="195"/>
      <c r="E3" s="195"/>
      <c r="F3" s="195"/>
      <c r="G3" s="195"/>
      <c r="H3" s="195"/>
      <c r="I3" s="196"/>
      <c r="J3" s="166"/>
    </row>
    <row r="4" spans="1:10">
      <c r="A4" s="166"/>
      <c r="B4" s="193"/>
      <c r="C4" s="197"/>
      <c r="D4" s="198"/>
      <c r="E4" s="198"/>
      <c r="F4" s="198"/>
      <c r="G4" s="198"/>
      <c r="H4" s="198"/>
      <c r="I4" s="199"/>
      <c r="J4" s="166"/>
    </row>
    <row r="5" spans="1:10">
      <c r="A5" s="166"/>
      <c r="B5" s="200" t="s">
        <v>8</v>
      </c>
      <c r="C5" s="201" t="s">
        <v>90</v>
      </c>
      <c r="D5" s="202"/>
      <c r="E5" s="202"/>
      <c r="F5" s="202"/>
      <c r="G5" s="202"/>
      <c r="H5" s="202"/>
      <c r="I5" s="203"/>
      <c r="J5" s="166"/>
    </row>
    <row r="6" spans="1:10">
      <c r="A6" s="166"/>
      <c r="B6" s="193" t="s">
        <v>70</v>
      </c>
      <c r="C6" s="204" t="s">
        <v>91</v>
      </c>
      <c r="D6" s="205"/>
      <c r="E6" s="205"/>
      <c r="F6" s="205"/>
      <c r="G6" s="205"/>
      <c r="H6" s="205"/>
      <c r="I6" s="206"/>
      <c r="J6" s="166"/>
    </row>
    <row r="7" spans="1:10">
      <c r="A7" s="166"/>
      <c r="B7" s="200" t="s">
        <v>9</v>
      </c>
      <c r="C7" s="207" t="s">
        <v>212</v>
      </c>
      <c r="D7" s="202"/>
      <c r="E7" s="202"/>
      <c r="F7" s="202"/>
      <c r="G7" s="202"/>
      <c r="H7" s="202"/>
      <c r="I7" s="203"/>
      <c r="J7" s="166"/>
    </row>
    <row r="8" spans="1:10">
      <c r="A8" s="166"/>
      <c r="B8" s="193" t="s">
        <v>6</v>
      </c>
      <c r="C8" s="208" t="s">
        <v>213</v>
      </c>
      <c r="D8" s="209"/>
      <c r="E8" s="209"/>
      <c r="F8" s="209"/>
      <c r="G8" s="209"/>
      <c r="H8" s="209"/>
      <c r="I8" s="210"/>
      <c r="J8" s="166"/>
    </row>
    <row r="9" spans="1:10">
      <c r="A9" s="166"/>
      <c r="B9" s="193"/>
      <c r="C9" s="211" t="s">
        <v>214</v>
      </c>
      <c r="D9" s="212"/>
      <c r="E9" s="212"/>
      <c r="F9" s="212"/>
      <c r="G9" s="212"/>
      <c r="H9" s="212"/>
      <c r="I9" s="213"/>
      <c r="J9" s="166"/>
    </row>
    <row r="10" spans="1:10" ht="16" thickBot="1">
      <c r="A10" s="166"/>
      <c r="B10" s="214"/>
      <c r="C10" s="215" t="s">
        <v>215</v>
      </c>
      <c r="D10" s="216"/>
      <c r="E10" s="216"/>
      <c r="F10" s="216"/>
      <c r="G10" s="216"/>
      <c r="H10" s="216"/>
      <c r="I10" s="217"/>
      <c r="J10" s="166"/>
    </row>
    <row r="11" spans="1:10">
      <c r="A11" s="166"/>
      <c r="B11" s="166"/>
      <c r="C11" s="166"/>
      <c r="D11" s="166"/>
      <c r="E11" s="166"/>
      <c r="F11" s="166"/>
      <c r="G11" s="166"/>
      <c r="H11" s="166"/>
      <c r="I11" s="166"/>
      <c r="J11" s="166"/>
    </row>
    <row r="12" spans="1:10">
      <c r="A12" s="166"/>
      <c r="B12" s="166"/>
      <c r="C12" s="166"/>
      <c r="D12" s="166"/>
      <c r="E12" s="166"/>
      <c r="F12" s="166"/>
      <c r="G12" s="166"/>
      <c r="H12" s="166"/>
      <c r="I12" s="166"/>
      <c r="J12" s="166"/>
    </row>
    <row r="13" spans="1:10">
      <c r="A13" s="166"/>
      <c r="B13" s="40" t="s">
        <v>196</v>
      </c>
      <c r="C13" s="166"/>
      <c r="D13" s="166"/>
      <c r="E13" s="166"/>
      <c r="F13" s="166"/>
      <c r="G13" s="166"/>
      <c r="H13" s="166"/>
      <c r="I13" s="166"/>
      <c r="J13" s="166"/>
    </row>
    <row r="14" spans="1:10">
      <c r="A14" s="166"/>
      <c r="B14" s="166"/>
      <c r="C14" s="166"/>
      <c r="D14" s="166"/>
      <c r="E14" s="166"/>
      <c r="F14" s="166"/>
      <c r="G14" s="166"/>
      <c r="H14" s="166"/>
      <c r="I14" s="166"/>
      <c r="J14" s="166"/>
    </row>
    <row r="15" spans="1:10">
      <c r="A15" s="166"/>
      <c r="B15" s="166" t="s">
        <v>95</v>
      </c>
      <c r="C15" s="166" t="s">
        <v>92</v>
      </c>
      <c r="D15" s="166" t="s">
        <v>49</v>
      </c>
      <c r="E15" s="166" t="s">
        <v>93</v>
      </c>
      <c r="F15" s="40" t="s">
        <v>94</v>
      </c>
      <c r="G15" s="40" t="s">
        <v>10</v>
      </c>
      <c r="H15" s="166"/>
      <c r="I15" s="166"/>
      <c r="J15" s="166"/>
    </row>
    <row r="16" spans="1:10">
      <c r="A16" s="166"/>
      <c r="B16" s="166" t="s">
        <v>96</v>
      </c>
      <c r="C16" s="166" t="s">
        <v>103</v>
      </c>
      <c r="D16" s="166">
        <v>34.99</v>
      </c>
      <c r="E16" s="166">
        <v>20</v>
      </c>
      <c r="F16" s="166" t="str">
        <f>IF(E16&lt;10, "Yes", "No")</f>
        <v>No</v>
      </c>
      <c r="G16" s="162" t="s">
        <v>216</v>
      </c>
      <c r="H16" s="162"/>
      <c r="I16" s="162"/>
      <c r="J16" s="166"/>
    </row>
    <row r="17" spans="1:10">
      <c r="A17" s="166"/>
      <c r="B17" s="166" t="s">
        <v>97</v>
      </c>
      <c r="C17" s="166" t="s">
        <v>104</v>
      </c>
      <c r="D17" s="166">
        <v>89.99</v>
      </c>
      <c r="E17" s="166">
        <v>8</v>
      </c>
      <c r="F17" s="166" t="str">
        <f t="shared" ref="F17:F22" si="0">IF(E17&lt;10, "Yes", "No")</f>
        <v>Yes</v>
      </c>
      <c r="G17" s="162" t="s">
        <v>217</v>
      </c>
      <c r="H17" s="162"/>
      <c r="I17" s="162"/>
      <c r="J17" s="166"/>
    </row>
    <row r="18" spans="1:10">
      <c r="A18" s="166"/>
      <c r="B18" s="166" t="s">
        <v>98</v>
      </c>
      <c r="C18" s="166" t="s">
        <v>105</v>
      </c>
      <c r="D18" s="166">
        <v>50.99</v>
      </c>
      <c r="E18" s="166">
        <v>12</v>
      </c>
      <c r="F18" s="166" t="str">
        <f t="shared" si="0"/>
        <v>No</v>
      </c>
      <c r="G18" s="162" t="s">
        <v>218</v>
      </c>
      <c r="H18" s="162"/>
      <c r="I18" s="162"/>
      <c r="J18" s="166"/>
    </row>
    <row r="19" spans="1:10">
      <c r="A19" s="166"/>
      <c r="B19" s="166" t="s">
        <v>99</v>
      </c>
      <c r="C19" s="166" t="s">
        <v>106</v>
      </c>
      <c r="D19" s="166">
        <v>15.99</v>
      </c>
      <c r="E19" s="166">
        <v>14</v>
      </c>
      <c r="F19" s="166" t="str">
        <f t="shared" si="0"/>
        <v>No</v>
      </c>
      <c r="G19" s="162" t="s">
        <v>219</v>
      </c>
      <c r="H19" s="162"/>
      <c r="I19" s="162"/>
      <c r="J19" s="166"/>
    </row>
    <row r="20" spans="1:10">
      <c r="A20" s="166"/>
      <c r="B20" s="166" t="s">
        <v>100</v>
      </c>
      <c r="C20" s="166" t="s">
        <v>107</v>
      </c>
      <c r="D20" s="166">
        <v>59.99</v>
      </c>
      <c r="E20" s="166">
        <v>5</v>
      </c>
      <c r="F20" s="166" t="str">
        <f t="shared" si="0"/>
        <v>Yes</v>
      </c>
      <c r="G20" s="162" t="s">
        <v>220</v>
      </c>
      <c r="H20" s="162"/>
      <c r="I20" s="162"/>
      <c r="J20" s="166"/>
    </row>
    <row r="21" spans="1:10">
      <c r="A21" s="166"/>
      <c r="B21" s="166" t="s">
        <v>101</v>
      </c>
      <c r="C21" s="166" t="s">
        <v>108</v>
      </c>
      <c r="D21" s="166">
        <v>799.99</v>
      </c>
      <c r="E21" s="166">
        <v>10</v>
      </c>
      <c r="F21" s="166" t="str">
        <f t="shared" si="0"/>
        <v>No</v>
      </c>
      <c r="G21" s="162" t="s">
        <v>221</v>
      </c>
      <c r="H21" s="162"/>
      <c r="I21" s="162"/>
      <c r="J21" s="166"/>
    </row>
    <row r="22" spans="1:10">
      <c r="A22" s="166"/>
      <c r="B22" s="166" t="s">
        <v>102</v>
      </c>
      <c r="C22" s="166" t="s">
        <v>109</v>
      </c>
      <c r="D22" s="166">
        <v>9.99</v>
      </c>
      <c r="E22" s="166">
        <v>6</v>
      </c>
      <c r="F22" s="166" t="str">
        <f t="shared" si="0"/>
        <v>Yes</v>
      </c>
      <c r="G22" s="162" t="s">
        <v>222</v>
      </c>
      <c r="H22" s="162"/>
      <c r="I22" s="162"/>
      <c r="J22" s="166"/>
    </row>
    <row r="23" spans="1:10">
      <c r="A23" s="166"/>
      <c r="B23" s="166"/>
      <c r="C23" s="166"/>
      <c r="D23" s="166"/>
      <c r="E23" s="166"/>
      <c r="F23" s="166"/>
      <c r="G23" s="166"/>
      <c r="H23" s="166"/>
      <c r="I23" s="166"/>
      <c r="J23" s="166"/>
    </row>
    <row r="24" spans="1:10">
      <c r="A24" s="166"/>
      <c r="B24" s="166"/>
      <c r="C24" s="166"/>
      <c r="D24" s="166"/>
      <c r="E24" s="166"/>
      <c r="F24" s="166"/>
      <c r="G24" s="166"/>
      <c r="H24" s="166"/>
      <c r="I24" s="166"/>
      <c r="J24" s="166"/>
    </row>
  </sheetData>
  <mergeCells count="15">
    <mergeCell ref="C8:I8"/>
    <mergeCell ref="B2:I2"/>
    <mergeCell ref="C3:I4"/>
    <mergeCell ref="C5:I5"/>
    <mergeCell ref="C6:I6"/>
    <mergeCell ref="C7:I7"/>
    <mergeCell ref="G16:I16"/>
    <mergeCell ref="C9:I9"/>
    <mergeCell ref="C10:I10"/>
    <mergeCell ref="G17:I17"/>
    <mergeCell ref="G18:I18"/>
    <mergeCell ref="G19:I19"/>
    <mergeCell ref="G20:I20"/>
    <mergeCell ref="G21:I21"/>
    <mergeCell ref="G22:I22"/>
  </mergeCells>
  <phoneticPr fontId="12" type="noConversion"/>
  <pageMargins left="0.7" right="0.7" top="0.75" bottom="0.75" header="0.3" footer="0.3"/>
  <tableParts count="1">
    <tablePart r:id="rId1"/>
  </tablePart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FFCEB99-ABD6-514B-849B-DAF82D0FECBF}">
  <dimension ref="B2:J30"/>
  <sheetViews>
    <sheetView zoomScale="120" zoomScaleNormal="120" workbookViewId="0">
      <selection activeCell="F23" sqref="F23:I23"/>
    </sheetView>
  </sheetViews>
  <sheetFormatPr baseColWidth="10" defaultColWidth="10.83203125" defaultRowHeight="15"/>
  <sheetData>
    <row r="2" spans="2:10" ht="17" thickBot="1">
      <c r="B2" s="94" t="s">
        <v>110</v>
      </c>
      <c r="C2" s="94"/>
      <c r="D2" s="94"/>
      <c r="E2" s="94"/>
      <c r="F2" s="94"/>
      <c r="G2" s="94"/>
      <c r="H2" s="94"/>
    </row>
    <row r="3" spans="2:10">
      <c r="B3" s="83" t="s">
        <v>7</v>
      </c>
      <c r="C3" s="157" t="s">
        <v>111</v>
      </c>
      <c r="D3" s="158"/>
      <c r="E3" s="158"/>
      <c r="F3" s="158"/>
      <c r="G3" s="158"/>
      <c r="H3" s="159"/>
      <c r="I3" s="166"/>
      <c r="J3" s="166"/>
    </row>
    <row r="4" spans="2:10">
      <c r="B4" s="85" t="s">
        <v>8</v>
      </c>
      <c r="C4" s="147" t="s">
        <v>112</v>
      </c>
      <c r="D4" s="148"/>
      <c r="E4" s="148"/>
      <c r="F4" s="148"/>
      <c r="G4" s="148"/>
      <c r="H4" s="149"/>
      <c r="I4" s="166"/>
      <c r="J4" s="166"/>
    </row>
    <row r="5" spans="2:10">
      <c r="B5" s="84" t="s">
        <v>70</v>
      </c>
      <c r="C5" s="128" t="s">
        <v>113</v>
      </c>
      <c r="D5" s="129"/>
      <c r="E5" s="129"/>
      <c r="F5" s="129"/>
      <c r="G5" s="129"/>
      <c r="H5" s="130"/>
      <c r="I5" s="166"/>
      <c r="J5" s="166"/>
    </row>
    <row r="6" spans="2:10">
      <c r="B6" s="85" t="s">
        <v>9</v>
      </c>
      <c r="C6" s="138" t="s">
        <v>198</v>
      </c>
      <c r="D6" s="139"/>
      <c r="E6" s="139"/>
      <c r="F6" s="139"/>
      <c r="G6" s="139"/>
      <c r="H6" s="140"/>
      <c r="I6" s="166"/>
      <c r="J6" s="166"/>
    </row>
    <row r="7" spans="2:10">
      <c r="B7" s="84" t="s">
        <v>6</v>
      </c>
      <c r="C7" s="128" t="s">
        <v>199</v>
      </c>
      <c r="D7" s="129"/>
      <c r="E7" s="129"/>
      <c r="F7" s="129"/>
      <c r="G7" s="129"/>
      <c r="H7" s="130"/>
      <c r="I7" s="166"/>
      <c r="J7" s="166"/>
    </row>
    <row r="8" spans="2:10">
      <c r="B8" s="84"/>
      <c r="C8" s="128" t="s">
        <v>200</v>
      </c>
      <c r="D8" s="129"/>
      <c r="E8" s="129"/>
      <c r="F8" s="129"/>
      <c r="G8" s="129"/>
      <c r="H8" s="130"/>
      <c r="I8" s="166"/>
      <c r="J8" s="166"/>
    </row>
    <row r="9" spans="2:10">
      <c r="B9" s="84"/>
      <c r="C9" s="131" t="s">
        <v>189</v>
      </c>
      <c r="D9" s="132"/>
      <c r="E9" s="132"/>
      <c r="F9" s="132"/>
      <c r="G9" s="132"/>
      <c r="H9" s="133"/>
      <c r="I9" s="166"/>
      <c r="J9" s="166"/>
    </row>
    <row r="10" spans="2:10">
      <c r="B10" s="84"/>
      <c r="C10" s="151" t="s">
        <v>190</v>
      </c>
      <c r="D10" s="152"/>
      <c r="E10" s="152"/>
      <c r="F10" s="152"/>
      <c r="G10" s="152"/>
      <c r="H10" s="153"/>
      <c r="I10" s="166"/>
      <c r="J10" s="166"/>
    </row>
    <row r="11" spans="2:10" ht="16" thickBot="1">
      <c r="B11" s="86"/>
      <c r="C11" s="154" t="s">
        <v>114</v>
      </c>
      <c r="D11" s="155"/>
      <c r="E11" s="155"/>
      <c r="F11" s="155"/>
      <c r="G11" s="155"/>
      <c r="H11" s="156"/>
      <c r="I11" s="166"/>
      <c r="J11" s="166"/>
    </row>
    <row r="12" spans="2:10">
      <c r="B12" s="166"/>
      <c r="C12" s="166"/>
      <c r="D12" s="166"/>
      <c r="E12" s="166"/>
      <c r="F12" s="166"/>
      <c r="G12" s="166"/>
      <c r="H12" s="166"/>
      <c r="I12" s="166"/>
      <c r="J12" s="166"/>
    </row>
    <row r="13" spans="2:10" ht="16" thickBot="1">
      <c r="B13" s="167" t="s">
        <v>128</v>
      </c>
      <c r="C13" s="167"/>
      <c r="D13" s="167"/>
      <c r="E13" s="167"/>
      <c r="F13" s="167"/>
      <c r="G13" s="167"/>
      <c r="H13" s="167"/>
      <c r="I13" s="167"/>
      <c r="J13" s="166"/>
    </row>
    <row r="14" spans="2:10">
      <c r="B14" s="168" t="s">
        <v>92</v>
      </c>
      <c r="C14" s="169" t="s">
        <v>139</v>
      </c>
      <c r="D14" s="170"/>
      <c r="E14" s="171" t="s">
        <v>10</v>
      </c>
      <c r="F14" s="172"/>
      <c r="G14" s="172"/>
      <c r="H14" s="172"/>
      <c r="I14" s="173" t="s">
        <v>11</v>
      </c>
      <c r="J14" s="166"/>
    </row>
    <row r="15" spans="2:10">
      <c r="B15" s="174" t="s">
        <v>129</v>
      </c>
      <c r="C15" s="165">
        <v>272577814</v>
      </c>
      <c r="D15" s="175"/>
      <c r="E15" s="163" t="s">
        <v>197</v>
      </c>
      <c r="F15" s="164"/>
      <c r="G15" s="164"/>
      <c r="H15" s="164"/>
      <c r="I15" s="176">
        <f>VLOOKUP("Joe Bruin", $B$15:$C$17, 2, FALSE)</f>
        <v>272577814</v>
      </c>
      <c r="J15" s="166"/>
    </row>
    <row r="16" spans="2:10">
      <c r="B16" s="174" t="s">
        <v>130</v>
      </c>
      <c r="C16" s="165">
        <v>644907243</v>
      </c>
      <c r="D16" s="175"/>
      <c r="E16" s="163" t="s">
        <v>201</v>
      </c>
      <c r="F16" s="164"/>
      <c r="G16" s="164"/>
      <c r="H16" s="164"/>
      <c r="I16" s="176">
        <f>VLOOKUP("Gene Block", $B$15:$C$17, 2, FALSE)</f>
        <v>534763964</v>
      </c>
      <c r="J16" s="166"/>
    </row>
    <row r="17" spans="2:10" ht="16" thickBot="1">
      <c r="B17" s="177" t="s">
        <v>131</v>
      </c>
      <c r="C17" s="178">
        <v>534763964</v>
      </c>
      <c r="D17" s="179"/>
      <c r="E17" s="180" t="s">
        <v>202</v>
      </c>
      <c r="F17" s="181"/>
      <c r="G17" s="181"/>
      <c r="H17" s="181"/>
      <c r="I17" s="182" t="e">
        <f>VLOOKUP("Kevin Hart", $B$15:$C$17, 2, FALSE)</f>
        <v>#N/A</v>
      </c>
      <c r="J17" s="166"/>
    </row>
    <row r="18" spans="2:10">
      <c r="B18" s="166"/>
      <c r="C18" s="166"/>
      <c r="D18" s="166"/>
      <c r="E18" s="166"/>
      <c r="F18" s="166"/>
      <c r="G18" s="166"/>
      <c r="H18" s="166"/>
      <c r="I18" s="166"/>
      <c r="J18" s="166"/>
    </row>
    <row r="19" spans="2:10">
      <c r="B19" s="183" t="s">
        <v>132</v>
      </c>
      <c r="C19" s="183"/>
      <c r="D19" s="183"/>
      <c r="E19" s="183"/>
      <c r="F19" s="183"/>
      <c r="G19" s="183"/>
      <c r="H19" s="183"/>
      <c r="I19" s="183"/>
      <c r="J19" s="183"/>
    </row>
    <row r="20" spans="2:10" ht="16" thickBot="1">
      <c r="B20" s="184" t="s">
        <v>192</v>
      </c>
      <c r="C20" s="184"/>
      <c r="D20" s="184"/>
      <c r="E20" s="184"/>
      <c r="F20" s="184"/>
      <c r="G20" s="184"/>
      <c r="H20" s="184"/>
      <c r="I20" s="184"/>
      <c r="J20" s="184"/>
    </row>
    <row r="21" spans="2:10">
      <c r="B21" s="168" t="s">
        <v>133</v>
      </c>
      <c r="C21" s="169" t="s">
        <v>50</v>
      </c>
      <c r="D21" s="170"/>
      <c r="E21" s="185" t="s">
        <v>134</v>
      </c>
      <c r="F21" s="172" t="s">
        <v>10</v>
      </c>
      <c r="G21" s="172"/>
      <c r="H21" s="172"/>
      <c r="I21" s="172"/>
      <c r="J21" s="186" t="s">
        <v>11</v>
      </c>
    </row>
    <row r="22" spans="2:10">
      <c r="B22" s="174">
        <v>0</v>
      </c>
      <c r="C22" s="165" t="s">
        <v>135</v>
      </c>
      <c r="D22" s="166"/>
      <c r="E22" s="187">
        <v>52</v>
      </c>
      <c r="F22" s="164" t="s">
        <v>203</v>
      </c>
      <c r="G22" s="164"/>
      <c r="H22" s="164"/>
      <c r="I22" s="164"/>
      <c r="J22" s="188" t="str">
        <f>VLOOKUP(E22, $B$22:$C$26, 2, TRUE)</f>
        <v>F</v>
      </c>
    </row>
    <row r="23" spans="2:10">
      <c r="B23" s="174">
        <v>60</v>
      </c>
      <c r="C23" s="165" t="s">
        <v>136</v>
      </c>
      <c r="D23" s="166"/>
      <c r="E23" s="187">
        <v>85</v>
      </c>
      <c r="F23" s="164" t="s">
        <v>204</v>
      </c>
      <c r="G23" s="164"/>
      <c r="H23" s="164"/>
      <c r="I23" s="164"/>
      <c r="J23" s="188" t="str">
        <f t="shared" ref="J23:J24" si="0">VLOOKUP(E23, $B$22:$C$26, 2, TRUE)</f>
        <v>B</v>
      </c>
    </row>
    <row r="24" spans="2:10">
      <c r="B24" s="174">
        <v>70</v>
      </c>
      <c r="C24" s="165" t="s">
        <v>137</v>
      </c>
      <c r="D24" s="166"/>
      <c r="E24" s="187">
        <v>92</v>
      </c>
      <c r="F24" s="164" t="s">
        <v>205</v>
      </c>
      <c r="G24" s="164"/>
      <c r="H24" s="164"/>
      <c r="I24" s="164"/>
      <c r="J24" s="188" t="str">
        <f t="shared" si="0"/>
        <v>A</v>
      </c>
    </row>
    <row r="25" spans="2:10">
      <c r="B25" s="174">
        <v>80</v>
      </c>
      <c r="C25" s="165" t="s">
        <v>138</v>
      </c>
      <c r="D25" s="166"/>
      <c r="E25" s="187">
        <v>63</v>
      </c>
      <c r="F25" s="164" t="s">
        <v>206</v>
      </c>
      <c r="G25" s="164"/>
      <c r="H25" s="164"/>
      <c r="I25" s="164"/>
      <c r="J25" s="188" t="str">
        <f>VLOOKUP(E25, $B$22:$C$26, 2)</f>
        <v>D</v>
      </c>
    </row>
    <row r="26" spans="2:10" ht="16" thickBot="1">
      <c r="B26" s="177">
        <v>90</v>
      </c>
      <c r="C26" s="178" t="s">
        <v>51</v>
      </c>
      <c r="D26" s="189"/>
      <c r="E26" s="190">
        <v>75</v>
      </c>
      <c r="F26" s="181" t="s">
        <v>207</v>
      </c>
      <c r="G26" s="181"/>
      <c r="H26" s="181"/>
      <c r="I26" s="181"/>
      <c r="J26" s="191" t="str">
        <f>VLOOKUP(E26, $B$22:$C$26, 2)</f>
        <v>C</v>
      </c>
    </row>
    <row r="27" spans="2:10">
      <c r="B27" s="166"/>
      <c r="C27" s="166"/>
      <c r="D27" s="166"/>
      <c r="E27" s="166"/>
      <c r="F27" s="166"/>
      <c r="G27" s="166"/>
      <c r="H27" s="166"/>
      <c r="I27" s="166"/>
      <c r="J27" s="166"/>
    </row>
    <row r="28" spans="2:10">
      <c r="B28" s="166"/>
      <c r="C28" s="166"/>
      <c r="D28" s="166"/>
      <c r="E28" s="166"/>
      <c r="F28" s="166"/>
      <c r="G28" s="166"/>
      <c r="H28" s="166"/>
      <c r="I28" s="166"/>
      <c r="J28" s="166"/>
    </row>
    <row r="29" spans="2:10">
      <c r="B29" s="166"/>
      <c r="C29" s="166"/>
      <c r="D29" s="166"/>
      <c r="E29" s="166"/>
      <c r="F29" s="166"/>
      <c r="G29" s="166"/>
      <c r="H29" s="166"/>
      <c r="I29" s="166"/>
      <c r="J29" s="166"/>
    </row>
    <row r="30" spans="2:10">
      <c r="B30" s="166"/>
      <c r="C30" s="166"/>
      <c r="D30" s="166"/>
      <c r="E30" s="166"/>
      <c r="F30" s="166"/>
      <c r="G30" s="166"/>
      <c r="H30" s="166"/>
      <c r="I30" s="166"/>
      <c r="J30" s="166"/>
    </row>
  </sheetData>
  <mergeCells count="23">
    <mergeCell ref="C8:H8"/>
    <mergeCell ref="C9:H9"/>
    <mergeCell ref="C10:H10"/>
    <mergeCell ref="C11:H11"/>
    <mergeCell ref="B2:H2"/>
    <mergeCell ref="C3:H3"/>
    <mergeCell ref="C4:H4"/>
    <mergeCell ref="C5:H5"/>
    <mergeCell ref="C6:H6"/>
    <mergeCell ref="C7:H7"/>
    <mergeCell ref="F24:I24"/>
    <mergeCell ref="F25:I25"/>
    <mergeCell ref="F26:I26"/>
    <mergeCell ref="E16:H16"/>
    <mergeCell ref="E17:H17"/>
    <mergeCell ref="B19:J19"/>
    <mergeCell ref="B20:J20"/>
    <mergeCell ref="F21:I21"/>
    <mergeCell ref="B13:I13"/>
    <mergeCell ref="E14:H14"/>
    <mergeCell ref="E15:H15"/>
    <mergeCell ref="F22:I22"/>
    <mergeCell ref="F23:I23"/>
  </mergeCells>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77B9AB2-02F9-3045-89A8-9096DE4C73DB}">
  <dimension ref="A1:N51"/>
  <sheetViews>
    <sheetView zoomScale="120" zoomScaleNormal="120" workbookViewId="0">
      <selection activeCell="N13" sqref="N13"/>
    </sheetView>
  </sheetViews>
  <sheetFormatPr baseColWidth="10" defaultColWidth="10.83203125" defaultRowHeight="15"/>
  <cols>
    <col min="4" max="4" width="13.6640625" bestFit="1" customWidth="1"/>
    <col min="10" max="10" width="10.83203125" customWidth="1"/>
    <col min="12" max="12" width="13" bestFit="1" customWidth="1"/>
    <col min="13" max="13" width="15" bestFit="1" customWidth="1"/>
    <col min="14" max="62" width="10.1640625" bestFit="1" customWidth="1"/>
    <col min="63" max="63" width="11.5" bestFit="1" customWidth="1"/>
  </cols>
  <sheetData>
    <row r="1" spans="1:14">
      <c r="A1" s="57" t="s">
        <v>56</v>
      </c>
      <c r="B1" s="57" t="s">
        <v>140</v>
      </c>
      <c r="C1" s="57" t="s">
        <v>141</v>
      </c>
      <c r="D1" s="57" t="s">
        <v>142</v>
      </c>
      <c r="E1" s="57" t="s">
        <v>143</v>
      </c>
    </row>
    <row r="2" spans="1:14" ht="16">
      <c r="A2" s="51">
        <v>1</v>
      </c>
      <c r="B2" s="52" t="s">
        <v>144</v>
      </c>
      <c r="C2" s="53">
        <v>45855</v>
      </c>
      <c r="D2" s="52">
        <v>3</v>
      </c>
      <c r="E2" s="54">
        <v>27</v>
      </c>
      <c r="G2" s="93" t="s">
        <v>64</v>
      </c>
      <c r="H2" s="93"/>
      <c r="I2" s="93"/>
      <c r="J2" s="93"/>
      <c r="M2" s="66" t="s">
        <v>142</v>
      </c>
      <c r="N2" s="90">
        <v>5</v>
      </c>
    </row>
    <row r="3" spans="1:14" ht="16">
      <c r="A3" s="51">
        <v>2</v>
      </c>
      <c r="B3" s="52" t="s">
        <v>144</v>
      </c>
      <c r="C3" s="53">
        <v>46063</v>
      </c>
      <c r="D3" s="52">
        <v>4</v>
      </c>
      <c r="E3" s="54">
        <v>23</v>
      </c>
      <c r="G3" s="67" t="s">
        <v>157</v>
      </c>
      <c r="H3" s="67"/>
    </row>
    <row r="4" spans="1:14">
      <c r="A4" s="51">
        <v>3</v>
      </c>
      <c r="B4" s="52" t="s">
        <v>145</v>
      </c>
      <c r="C4" s="55">
        <v>45700</v>
      </c>
      <c r="D4" s="52">
        <v>2</v>
      </c>
      <c r="E4" s="54">
        <v>28</v>
      </c>
      <c r="G4" s="160" t="s">
        <v>158</v>
      </c>
      <c r="H4" s="160"/>
      <c r="I4" s="160"/>
      <c r="J4" s="160"/>
      <c r="M4" s="66" t="s">
        <v>161</v>
      </c>
      <c r="N4" t="s">
        <v>163</v>
      </c>
    </row>
    <row r="5" spans="1:14">
      <c r="A5" s="51">
        <v>4</v>
      </c>
      <c r="B5" s="52" t="s">
        <v>144</v>
      </c>
      <c r="C5" s="53">
        <v>47572</v>
      </c>
      <c r="D5" s="52">
        <v>3</v>
      </c>
      <c r="E5" s="54">
        <v>22</v>
      </c>
      <c r="G5" s="160" t="s">
        <v>159</v>
      </c>
      <c r="H5" s="160"/>
      <c r="I5" s="160"/>
      <c r="J5" s="160"/>
      <c r="M5" s="90" t="s">
        <v>147</v>
      </c>
      <c r="N5" s="36">
        <v>89532</v>
      </c>
    </row>
    <row r="6" spans="1:14" ht="15" customHeight="1">
      <c r="A6" s="51">
        <v>5</v>
      </c>
      <c r="B6" s="52" t="s">
        <v>146</v>
      </c>
      <c r="C6" s="53">
        <v>30176</v>
      </c>
      <c r="D6" s="56">
        <v>4</v>
      </c>
      <c r="E6" s="54">
        <v>50</v>
      </c>
      <c r="G6" s="65" t="s">
        <v>191</v>
      </c>
      <c r="H6" s="65"/>
      <c r="I6" s="65"/>
      <c r="J6" s="65"/>
      <c r="M6" s="90" t="s">
        <v>149</v>
      </c>
      <c r="N6" s="36">
        <v>73564</v>
      </c>
    </row>
    <row r="7" spans="1:14">
      <c r="A7" s="51">
        <v>6</v>
      </c>
      <c r="B7" s="52" t="s">
        <v>144</v>
      </c>
      <c r="C7" s="53">
        <v>45993</v>
      </c>
      <c r="D7" s="56">
        <v>4</v>
      </c>
      <c r="E7" s="54">
        <v>24</v>
      </c>
      <c r="G7" s="65" t="s">
        <v>160</v>
      </c>
      <c r="H7" s="42"/>
      <c r="I7" s="42"/>
      <c r="J7" s="42"/>
      <c r="M7" s="90" t="s">
        <v>145</v>
      </c>
      <c r="N7" s="36">
        <v>45674</v>
      </c>
    </row>
    <row r="8" spans="1:14" ht="15" customHeight="1">
      <c r="A8" s="51">
        <v>7</v>
      </c>
      <c r="B8" s="52" t="s">
        <v>146</v>
      </c>
      <c r="C8" s="53">
        <v>32666</v>
      </c>
      <c r="D8" s="56">
        <v>1</v>
      </c>
      <c r="E8" s="54">
        <v>45</v>
      </c>
      <c r="G8" s="65"/>
      <c r="H8" s="65"/>
      <c r="I8" s="65"/>
      <c r="J8" s="65"/>
      <c r="K8" s="65"/>
      <c r="M8" s="90" t="s">
        <v>144</v>
      </c>
      <c r="N8" s="36">
        <v>47344.5</v>
      </c>
    </row>
    <row r="9" spans="1:14">
      <c r="A9" s="51">
        <v>8</v>
      </c>
      <c r="B9" s="52" t="s">
        <v>146</v>
      </c>
      <c r="C9" s="53">
        <v>32757</v>
      </c>
      <c r="D9" s="56">
        <v>3</v>
      </c>
      <c r="E9" s="54">
        <v>43</v>
      </c>
      <c r="G9" s="65"/>
      <c r="H9" s="65"/>
      <c r="I9" s="65"/>
      <c r="J9" s="65"/>
      <c r="K9" s="65"/>
      <c r="M9" s="90" t="s">
        <v>146</v>
      </c>
      <c r="N9" s="36">
        <v>32061.666666666668</v>
      </c>
    </row>
    <row r="10" spans="1:14">
      <c r="A10" s="51">
        <v>9</v>
      </c>
      <c r="B10" s="52" t="s">
        <v>145</v>
      </c>
      <c r="C10" s="55">
        <v>45674</v>
      </c>
      <c r="D10" s="52">
        <v>5</v>
      </c>
      <c r="E10" s="54">
        <v>29</v>
      </c>
      <c r="G10" s="65"/>
      <c r="H10" s="65"/>
      <c r="I10" s="65"/>
      <c r="J10" s="65"/>
      <c r="K10" s="65"/>
      <c r="M10" s="90" t="s">
        <v>162</v>
      </c>
      <c r="N10" s="36">
        <v>57870.8</v>
      </c>
    </row>
    <row r="11" spans="1:14" ht="16">
      <c r="A11" s="51">
        <v>10</v>
      </c>
      <c r="B11" s="52" t="s">
        <v>147</v>
      </c>
      <c r="C11" s="53">
        <v>88197</v>
      </c>
      <c r="D11" s="56">
        <v>5</v>
      </c>
      <c r="E11" s="54">
        <v>4</v>
      </c>
      <c r="G11" s="67" t="s">
        <v>166</v>
      </c>
      <c r="H11" s="67"/>
      <c r="K11" s="65"/>
    </row>
    <row r="12" spans="1:14">
      <c r="A12" s="51">
        <v>11</v>
      </c>
      <c r="B12" s="52" t="s">
        <v>147</v>
      </c>
      <c r="C12" s="55">
        <v>89691</v>
      </c>
      <c r="D12" s="52">
        <v>4</v>
      </c>
      <c r="E12" s="54">
        <v>3</v>
      </c>
      <c r="G12" s="65" t="s">
        <v>164</v>
      </c>
      <c r="H12" s="65"/>
      <c r="I12" s="65"/>
      <c r="J12" s="65"/>
      <c r="K12" s="65"/>
    </row>
    <row r="13" spans="1:14">
      <c r="A13" s="51">
        <v>12</v>
      </c>
      <c r="B13" s="52" t="s">
        <v>148</v>
      </c>
      <c r="C13" s="53">
        <v>69389</v>
      </c>
      <c r="D13" s="56">
        <v>2</v>
      </c>
      <c r="E13" s="54">
        <v>13</v>
      </c>
      <c r="G13" s="160" t="s">
        <v>165</v>
      </c>
      <c r="H13" s="160"/>
      <c r="I13" s="160"/>
      <c r="J13" s="160"/>
      <c r="K13" s="65"/>
    </row>
    <row r="14" spans="1:14">
      <c r="A14" s="51">
        <v>13</v>
      </c>
      <c r="B14" s="52" t="s">
        <v>145</v>
      </c>
      <c r="C14" s="53">
        <v>49617</v>
      </c>
      <c r="D14" s="56">
        <v>3</v>
      </c>
      <c r="E14" s="54">
        <v>18</v>
      </c>
      <c r="G14" s="65"/>
      <c r="H14" s="65"/>
      <c r="I14" s="65"/>
      <c r="J14" s="65"/>
      <c r="K14" s="65"/>
    </row>
    <row r="15" spans="1:14">
      <c r="A15" s="51">
        <v>14</v>
      </c>
      <c r="B15" s="52" t="s">
        <v>146</v>
      </c>
      <c r="C15" s="53">
        <v>35230</v>
      </c>
      <c r="D15" s="52">
        <v>3</v>
      </c>
      <c r="E15" s="54">
        <v>38</v>
      </c>
      <c r="G15" s="65"/>
      <c r="H15" s="65"/>
      <c r="I15" s="65"/>
      <c r="J15" s="65"/>
      <c r="K15" s="65"/>
    </row>
    <row r="16" spans="1:14">
      <c r="A16" s="51">
        <v>15</v>
      </c>
      <c r="B16" s="52" t="s">
        <v>147</v>
      </c>
      <c r="C16" s="53">
        <v>83240</v>
      </c>
      <c r="D16" s="56">
        <v>5</v>
      </c>
      <c r="E16" s="54">
        <v>6</v>
      </c>
      <c r="G16" s="65"/>
      <c r="H16" s="65"/>
      <c r="I16" s="65"/>
      <c r="J16" s="65"/>
      <c r="K16" s="65"/>
    </row>
    <row r="17" spans="1:11" ht="16">
      <c r="A17" s="51">
        <v>16</v>
      </c>
      <c r="B17" s="52" t="s">
        <v>145</v>
      </c>
      <c r="C17" s="55">
        <v>42383</v>
      </c>
      <c r="D17" s="52">
        <v>3</v>
      </c>
      <c r="E17" s="54">
        <v>31</v>
      </c>
      <c r="G17" s="67" t="s">
        <v>167</v>
      </c>
      <c r="H17" s="67"/>
      <c r="K17" s="65"/>
    </row>
    <row r="18" spans="1:11">
      <c r="A18" s="51">
        <v>17</v>
      </c>
      <c r="B18" s="52" t="s">
        <v>147</v>
      </c>
      <c r="C18" s="53">
        <v>92700</v>
      </c>
      <c r="D18" s="56">
        <v>4</v>
      </c>
      <c r="E18" s="54">
        <v>2</v>
      </c>
      <c r="G18" s="160" t="s">
        <v>168</v>
      </c>
      <c r="H18" s="160"/>
      <c r="I18" s="160"/>
      <c r="J18" s="160"/>
      <c r="K18" s="65"/>
    </row>
    <row r="19" spans="1:11">
      <c r="A19" s="51">
        <v>18</v>
      </c>
      <c r="B19" s="52" t="s">
        <v>146</v>
      </c>
      <c r="C19" s="53">
        <v>35242</v>
      </c>
      <c r="D19" s="52">
        <v>3</v>
      </c>
      <c r="E19" s="54">
        <v>37</v>
      </c>
      <c r="G19" s="160" t="s">
        <v>169</v>
      </c>
      <c r="H19" s="160"/>
      <c r="I19" s="160"/>
      <c r="J19" s="160"/>
      <c r="K19" s="65"/>
    </row>
    <row r="20" spans="1:11">
      <c r="A20" s="51">
        <v>19</v>
      </c>
      <c r="B20" s="52" t="s">
        <v>144</v>
      </c>
      <c r="C20" s="53">
        <v>44854</v>
      </c>
      <c r="D20" s="56">
        <v>2</v>
      </c>
      <c r="E20" s="54">
        <v>30</v>
      </c>
      <c r="G20" s="65" t="s">
        <v>170</v>
      </c>
      <c r="H20" s="65"/>
      <c r="I20" s="65"/>
      <c r="J20" s="65"/>
      <c r="K20" s="65"/>
    </row>
    <row r="21" spans="1:11">
      <c r="A21" s="51">
        <v>20</v>
      </c>
      <c r="B21" s="52" t="s">
        <v>147</v>
      </c>
      <c r="C21" s="53">
        <v>77846</v>
      </c>
      <c r="D21" s="56">
        <v>3</v>
      </c>
      <c r="E21" s="54">
        <v>8</v>
      </c>
      <c r="G21" s="65" t="s">
        <v>171</v>
      </c>
      <c r="H21" s="65"/>
      <c r="I21" s="65"/>
      <c r="J21" s="65"/>
      <c r="K21" s="65"/>
    </row>
    <row r="22" spans="1:11">
      <c r="A22" s="51">
        <v>21</v>
      </c>
      <c r="B22" s="52" t="s">
        <v>149</v>
      </c>
      <c r="C22" s="55">
        <v>70125</v>
      </c>
      <c r="D22" s="52">
        <v>3</v>
      </c>
      <c r="E22" s="54">
        <v>12</v>
      </c>
      <c r="G22" s="65"/>
      <c r="H22" s="65"/>
      <c r="I22" s="65"/>
      <c r="J22" s="65"/>
      <c r="K22" s="65"/>
    </row>
    <row r="23" spans="1:11">
      <c r="A23" s="51">
        <v>22</v>
      </c>
      <c r="B23" s="52" t="s">
        <v>149</v>
      </c>
      <c r="C23" s="55">
        <v>73564</v>
      </c>
      <c r="D23" s="52">
        <v>5</v>
      </c>
      <c r="E23" s="54">
        <v>10</v>
      </c>
      <c r="G23" s="65"/>
      <c r="H23" s="65"/>
      <c r="I23" s="65"/>
      <c r="J23" s="65"/>
      <c r="K23" s="65"/>
    </row>
    <row r="24" spans="1:11">
      <c r="A24" s="51">
        <v>23</v>
      </c>
      <c r="B24" s="52" t="s">
        <v>148</v>
      </c>
      <c r="C24" s="53">
        <v>62263</v>
      </c>
      <c r="D24" s="56">
        <v>4</v>
      </c>
      <c r="E24" s="54">
        <v>17</v>
      </c>
    </row>
    <row r="25" spans="1:11">
      <c r="A25" s="51">
        <v>24</v>
      </c>
      <c r="B25" s="52" t="s">
        <v>146</v>
      </c>
      <c r="C25" s="53">
        <v>30982</v>
      </c>
      <c r="D25" s="52">
        <v>2</v>
      </c>
      <c r="E25" s="54">
        <v>48</v>
      </c>
    </row>
    <row r="26" spans="1:11">
      <c r="A26" s="51">
        <v>25</v>
      </c>
      <c r="B26" s="52" t="s">
        <v>147</v>
      </c>
      <c r="C26" s="53">
        <v>84937</v>
      </c>
      <c r="D26" s="56">
        <v>4</v>
      </c>
      <c r="E26" s="54">
        <v>5</v>
      </c>
    </row>
    <row r="27" spans="1:11">
      <c r="A27" s="51">
        <v>26</v>
      </c>
      <c r="B27" s="52" t="s">
        <v>146</v>
      </c>
      <c r="C27" s="53">
        <v>32709</v>
      </c>
      <c r="D27" s="52">
        <v>4</v>
      </c>
      <c r="E27" s="54">
        <v>44</v>
      </c>
    </row>
    <row r="28" spans="1:11">
      <c r="A28" s="51">
        <v>27</v>
      </c>
      <c r="B28" s="52" t="s">
        <v>144</v>
      </c>
      <c r="C28" s="53">
        <v>40449</v>
      </c>
      <c r="D28" s="52">
        <v>3</v>
      </c>
      <c r="E28" s="54">
        <v>33</v>
      </c>
    </row>
    <row r="29" spans="1:11">
      <c r="A29" s="51">
        <v>28</v>
      </c>
      <c r="B29" s="52" t="s">
        <v>144</v>
      </c>
      <c r="C29" s="53">
        <v>45983</v>
      </c>
      <c r="D29" s="52">
        <v>5</v>
      </c>
      <c r="E29" s="54">
        <v>25</v>
      </c>
    </row>
    <row r="30" spans="1:11">
      <c r="A30" s="51">
        <v>29</v>
      </c>
      <c r="B30" s="52" t="s">
        <v>146</v>
      </c>
      <c r="C30" s="53">
        <v>36942</v>
      </c>
      <c r="D30" s="52">
        <v>3</v>
      </c>
      <c r="E30" s="54">
        <v>35</v>
      </c>
    </row>
    <row r="31" spans="1:11">
      <c r="A31" s="51">
        <v>30</v>
      </c>
      <c r="B31" s="52" t="s">
        <v>146</v>
      </c>
      <c r="C31" s="53">
        <v>33852</v>
      </c>
      <c r="D31" s="56">
        <v>5</v>
      </c>
      <c r="E31" s="54">
        <v>41</v>
      </c>
    </row>
    <row r="32" spans="1:11">
      <c r="A32" s="51">
        <v>31</v>
      </c>
      <c r="B32" s="52" t="s">
        <v>146</v>
      </c>
      <c r="C32" s="53">
        <v>33501</v>
      </c>
      <c r="D32" s="52">
        <v>1</v>
      </c>
      <c r="E32" s="54">
        <v>42</v>
      </c>
    </row>
    <row r="33" spans="1:5">
      <c r="A33" s="51">
        <v>32</v>
      </c>
      <c r="B33" s="52" t="s">
        <v>144</v>
      </c>
      <c r="C33" s="53">
        <v>48005</v>
      </c>
      <c r="D33" s="52">
        <v>3</v>
      </c>
      <c r="E33" s="54">
        <v>21</v>
      </c>
    </row>
    <row r="34" spans="1:5">
      <c r="A34" s="51">
        <v>33</v>
      </c>
      <c r="B34" s="52" t="s">
        <v>144</v>
      </c>
      <c r="C34" s="53">
        <v>48706</v>
      </c>
      <c r="D34" s="56">
        <v>5</v>
      </c>
      <c r="E34" s="54">
        <v>20</v>
      </c>
    </row>
    <row r="35" spans="1:5">
      <c r="A35" s="51">
        <v>34</v>
      </c>
      <c r="B35" s="52" t="s">
        <v>145</v>
      </c>
      <c r="C35" s="53">
        <v>45927</v>
      </c>
      <c r="D35" s="56">
        <v>2</v>
      </c>
      <c r="E35" s="54">
        <v>26</v>
      </c>
    </row>
    <row r="36" spans="1:5">
      <c r="A36" s="51">
        <v>35</v>
      </c>
      <c r="B36" s="52" t="s">
        <v>146</v>
      </c>
      <c r="C36" s="53">
        <v>31632</v>
      </c>
      <c r="D36" s="52">
        <v>5</v>
      </c>
      <c r="E36" s="54">
        <v>47</v>
      </c>
    </row>
    <row r="37" spans="1:5">
      <c r="A37" s="51">
        <v>36</v>
      </c>
      <c r="B37" s="52" t="s">
        <v>145</v>
      </c>
      <c r="C37" s="55">
        <v>49575</v>
      </c>
      <c r="D37" s="52">
        <v>3</v>
      </c>
      <c r="E37" s="54">
        <v>19</v>
      </c>
    </row>
    <row r="38" spans="1:5">
      <c r="A38" s="51">
        <v>37</v>
      </c>
      <c r="B38" s="52" t="s">
        <v>146</v>
      </c>
      <c r="C38" s="53">
        <v>34154</v>
      </c>
      <c r="D38" s="56">
        <v>4</v>
      </c>
      <c r="E38" s="54">
        <v>40</v>
      </c>
    </row>
    <row r="39" spans="1:5">
      <c r="A39" s="51">
        <v>38</v>
      </c>
      <c r="B39" s="52" t="s">
        <v>146</v>
      </c>
      <c r="C39" s="53">
        <v>34775</v>
      </c>
      <c r="D39" s="56">
        <v>3</v>
      </c>
      <c r="E39" s="54">
        <v>39</v>
      </c>
    </row>
    <row r="40" spans="1:5">
      <c r="A40" s="51">
        <v>39</v>
      </c>
      <c r="B40" s="52" t="s">
        <v>146</v>
      </c>
      <c r="C40" s="53">
        <v>37404</v>
      </c>
      <c r="D40" s="56">
        <v>4</v>
      </c>
      <c r="E40" s="54">
        <v>34</v>
      </c>
    </row>
    <row r="41" spans="1:5">
      <c r="A41" s="51">
        <v>40</v>
      </c>
      <c r="B41" s="52" t="s">
        <v>148</v>
      </c>
      <c r="C41" s="55">
        <v>65492</v>
      </c>
      <c r="D41" s="52">
        <v>3</v>
      </c>
      <c r="E41" s="54">
        <v>16</v>
      </c>
    </row>
    <row r="42" spans="1:5">
      <c r="A42" s="51">
        <v>41</v>
      </c>
      <c r="B42" s="52" t="s">
        <v>146</v>
      </c>
      <c r="C42" s="53">
        <v>32107</v>
      </c>
      <c r="D42" s="52">
        <v>4</v>
      </c>
      <c r="E42" s="54">
        <v>46</v>
      </c>
    </row>
    <row r="43" spans="1:5">
      <c r="A43" s="51">
        <v>42</v>
      </c>
      <c r="B43" s="52" t="s">
        <v>146</v>
      </c>
      <c r="C43" s="53">
        <v>35316</v>
      </c>
      <c r="D43" s="56">
        <v>2</v>
      </c>
      <c r="E43" s="54">
        <v>36</v>
      </c>
    </row>
    <row r="44" spans="1:5">
      <c r="A44" s="51">
        <v>43</v>
      </c>
      <c r="B44" s="52" t="s">
        <v>148</v>
      </c>
      <c r="C44" s="55">
        <v>68365</v>
      </c>
      <c r="D44" s="52">
        <v>2</v>
      </c>
      <c r="E44" s="54">
        <v>14</v>
      </c>
    </row>
    <row r="45" spans="1:5">
      <c r="A45" s="51">
        <v>44</v>
      </c>
      <c r="B45" s="52" t="s">
        <v>144</v>
      </c>
      <c r="C45" s="53">
        <v>41130</v>
      </c>
      <c r="D45" s="56">
        <v>4</v>
      </c>
      <c r="E45" s="54">
        <v>32</v>
      </c>
    </row>
    <row r="46" spans="1:5">
      <c r="A46" s="51">
        <v>45</v>
      </c>
      <c r="B46" s="52" t="s">
        <v>149</v>
      </c>
      <c r="C46" s="53">
        <v>72862</v>
      </c>
      <c r="D46" s="56">
        <v>3</v>
      </c>
      <c r="E46" s="54">
        <v>11</v>
      </c>
    </row>
    <row r="47" spans="1:5">
      <c r="A47" s="51">
        <v>46</v>
      </c>
      <c r="B47" s="52" t="s">
        <v>146</v>
      </c>
      <c r="C47" s="53">
        <v>30701</v>
      </c>
      <c r="D47" s="56">
        <v>5</v>
      </c>
      <c r="E47" s="54">
        <v>49</v>
      </c>
    </row>
    <row r="48" spans="1:5">
      <c r="A48" s="51">
        <v>47</v>
      </c>
      <c r="B48" s="52" t="s">
        <v>148</v>
      </c>
      <c r="C48" s="53">
        <v>66009</v>
      </c>
      <c r="D48" s="56">
        <v>2</v>
      </c>
      <c r="E48" s="54">
        <v>15</v>
      </c>
    </row>
    <row r="49" spans="1:5">
      <c r="A49" s="51">
        <v>48</v>
      </c>
      <c r="B49" s="52" t="s">
        <v>149</v>
      </c>
      <c r="C49" s="55">
        <v>74767</v>
      </c>
      <c r="D49" s="52">
        <v>4</v>
      </c>
      <c r="E49" s="54">
        <v>9</v>
      </c>
    </row>
    <row r="50" spans="1:5">
      <c r="A50" s="51">
        <v>49</v>
      </c>
      <c r="B50" s="52" t="s">
        <v>147</v>
      </c>
      <c r="C50" s="55">
        <v>81082</v>
      </c>
      <c r="D50" s="52">
        <v>4</v>
      </c>
      <c r="E50" s="54">
        <v>7</v>
      </c>
    </row>
    <row r="51" spans="1:5">
      <c r="A51" s="60">
        <v>50</v>
      </c>
      <c r="B51" s="61" t="s">
        <v>147</v>
      </c>
      <c r="C51" s="62">
        <v>97159</v>
      </c>
      <c r="D51" s="63">
        <v>5</v>
      </c>
      <c r="E51" s="64">
        <v>1</v>
      </c>
    </row>
  </sheetData>
  <mergeCells count="6">
    <mergeCell ref="G18:J18"/>
    <mergeCell ref="G19:J19"/>
    <mergeCell ref="G13:J13"/>
    <mergeCell ref="G2:J2"/>
    <mergeCell ref="G4:J4"/>
    <mergeCell ref="G5:J5"/>
  </mergeCells>
  <pageMargins left="0.7" right="0.7" top="0.75" bottom="0.75" header="0.3" footer="0.3"/>
  <drawing r:id="rId2"/>
  <extLst>
    <ext xmlns:x14="http://schemas.microsoft.com/office/spreadsheetml/2009/9/main" uri="{A8765BA9-456A-4dab-B4F3-ACF838C121DE}">
      <x14:slicerList>
        <x14:slicer r:id="rId3"/>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281077-179B-F94E-99BF-A18B027F64B3}">
  <dimension ref="A1:K13"/>
  <sheetViews>
    <sheetView zoomScale="120" zoomScaleNormal="120" workbookViewId="0">
      <selection activeCell="H8" sqref="H8"/>
    </sheetView>
  </sheetViews>
  <sheetFormatPr baseColWidth="10" defaultColWidth="10.83203125" defaultRowHeight="15"/>
  <sheetData>
    <row r="1" spans="1:11">
      <c r="A1" t="s">
        <v>150</v>
      </c>
      <c r="B1" s="59" t="s">
        <v>172</v>
      </c>
      <c r="C1" s="58" t="s">
        <v>173</v>
      </c>
      <c r="D1" s="58" t="s">
        <v>174</v>
      </c>
      <c r="E1" t="s">
        <v>156</v>
      </c>
      <c r="F1" t="s">
        <v>133</v>
      </c>
    </row>
    <row r="2" spans="1:11" ht="16">
      <c r="A2" t="s">
        <v>151</v>
      </c>
      <c r="B2">
        <v>1200</v>
      </c>
      <c r="C2">
        <v>1200</v>
      </c>
      <c r="D2">
        <v>1200</v>
      </c>
      <c r="E2">
        <f>SUM(B2:D2)</f>
        <v>3600</v>
      </c>
      <c r="F2" s="68">
        <f>E2/$E$7</f>
        <v>0.61172472387425658</v>
      </c>
      <c r="H2" s="93" t="s">
        <v>65</v>
      </c>
      <c r="I2" s="93"/>
      <c r="J2" s="93"/>
      <c r="K2" s="93"/>
    </row>
    <row r="3" spans="1:11" ht="16">
      <c r="A3" t="s">
        <v>152</v>
      </c>
      <c r="B3">
        <v>250</v>
      </c>
      <c r="C3">
        <v>250</v>
      </c>
      <c r="D3">
        <v>250</v>
      </c>
      <c r="E3">
        <f t="shared" ref="E3:E7" si="0">SUM(B3:D3)</f>
        <v>750</v>
      </c>
      <c r="F3" s="68">
        <f t="shared" ref="F3:F7" si="1">E3/$E$7</f>
        <v>0.12744265080713679</v>
      </c>
      <c r="H3" s="67" t="s">
        <v>175</v>
      </c>
      <c r="I3" s="67"/>
    </row>
    <row r="4" spans="1:11">
      <c r="A4" t="s">
        <v>153</v>
      </c>
      <c r="B4">
        <v>125</v>
      </c>
      <c r="C4">
        <v>150</v>
      </c>
      <c r="D4">
        <v>120</v>
      </c>
      <c r="E4">
        <f t="shared" si="0"/>
        <v>395</v>
      </c>
      <c r="F4" s="68">
        <f t="shared" si="1"/>
        <v>6.7119796091758707E-2</v>
      </c>
      <c r="H4" s="65" t="s">
        <v>176</v>
      </c>
      <c r="I4" s="65"/>
      <c r="J4" s="65"/>
      <c r="K4" s="65"/>
    </row>
    <row r="5" spans="1:11">
      <c r="A5" t="s">
        <v>154</v>
      </c>
      <c r="B5">
        <v>300</v>
      </c>
      <c r="C5">
        <v>250</v>
      </c>
      <c r="D5">
        <v>350</v>
      </c>
      <c r="E5">
        <f t="shared" si="0"/>
        <v>900</v>
      </c>
      <c r="F5" s="68">
        <f t="shared" si="1"/>
        <v>0.15293118096856415</v>
      </c>
      <c r="H5" s="65" t="s">
        <v>177</v>
      </c>
      <c r="I5" s="65"/>
      <c r="J5" s="65"/>
      <c r="K5" s="65"/>
    </row>
    <row r="6" spans="1:11">
      <c r="A6" t="s">
        <v>155</v>
      </c>
      <c r="B6">
        <v>75</v>
      </c>
      <c r="C6">
        <v>75</v>
      </c>
      <c r="D6">
        <v>90</v>
      </c>
      <c r="E6">
        <f t="shared" si="0"/>
        <v>240</v>
      </c>
      <c r="F6" s="68">
        <f t="shared" si="1"/>
        <v>4.0781648258283773E-2</v>
      </c>
      <c r="H6" s="65" t="s">
        <v>178</v>
      </c>
      <c r="I6" s="65"/>
      <c r="J6" s="65"/>
      <c r="K6" s="65"/>
    </row>
    <row r="7" spans="1:11">
      <c r="A7" t="s">
        <v>156</v>
      </c>
      <c r="B7" s="41">
        <f>SUM(B2:B6)</f>
        <v>1950</v>
      </c>
      <c r="C7" s="41">
        <f t="shared" ref="C7:D7" si="2">SUM(C2:C6)</f>
        <v>1925</v>
      </c>
      <c r="D7" s="41">
        <f t="shared" si="2"/>
        <v>2010</v>
      </c>
      <c r="E7">
        <f t="shared" si="0"/>
        <v>5885</v>
      </c>
      <c r="F7" s="68">
        <f t="shared" si="1"/>
        <v>1</v>
      </c>
      <c r="H7" s="65" t="s">
        <v>179</v>
      </c>
      <c r="I7" s="42"/>
      <c r="J7" s="42"/>
      <c r="K7" s="42"/>
    </row>
    <row r="9" spans="1:11" ht="16">
      <c r="H9" s="67" t="s">
        <v>180</v>
      </c>
      <c r="I9" s="67"/>
    </row>
    <row r="10" spans="1:11">
      <c r="H10" s="65" t="s">
        <v>182</v>
      </c>
      <c r="I10" s="65"/>
      <c r="J10" s="65"/>
      <c r="K10" s="65"/>
    </row>
    <row r="11" spans="1:11">
      <c r="H11" t="s">
        <v>354</v>
      </c>
    </row>
    <row r="12" spans="1:11">
      <c r="H12" t="s">
        <v>181</v>
      </c>
    </row>
    <row r="13" spans="1:11">
      <c r="H13" t="s">
        <v>355</v>
      </c>
    </row>
  </sheetData>
  <mergeCells count="1">
    <mergeCell ref="H2:K2"/>
  </mergeCells>
  <pageMargins left="0.7" right="0.7" top="0.75" bottom="0.75" header="0.3" footer="0.3"/>
  <drawing r:id="rId1"/>
  <tableParts count="1">
    <tablePart r:id="rId2"/>
  </tablePart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76478B9-5FAE-0F48-B4C5-3329A2A1DD7D}">
  <dimension ref="A1:V103"/>
  <sheetViews>
    <sheetView tabSelected="1" topLeftCell="E1" zoomScaleNormal="100" workbookViewId="0">
      <selection activeCell="K19" sqref="K19"/>
    </sheetView>
  </sheetViews>
  <sheetFormatPr baseColWidth="10" defaultColWidth="10.83203125" defaultRowHeight="15"/>
  <cols>
    <col min="3" max="3" width="13.5" customWidth="1"/>
    <col min="4" max="4" width="15" customWidth="1"/>
    <col min="5" max="5" width="15.6640625" style="39" customWidth="1"/>
    <col min="6" max="6" width="16.6640625" customWidth="1"/>
    <col min="7" max="7" width="16" customWidth="1"/>
    <col min="8" max="8" width="17.1640625" customWidth="1"/>
    <col min="9" max="9" width="13.5" customWidth="1"/>
    <col min="10" max="10" width="19.33203125" customWidth="1"/>
    <col min="14" max="14" width="12.1640625" bestFit="1" customWidth="1"/>
    <col min="17" max="17" width="14.33203125" customWidth="1"/>
    <col min="19" max="19" width="14.5" customWidth="1"/>
    <col min="20" max="20" width="12.83203125" customWidth="1"/>
  </cols>
  <sheetData>
    <row r="1" spans="1:22">
      <c r="A1" t="s">
        <v>223</v>
      </c>
      <c r="B1" t="s">
        <v>115</v>
      </c>
      <c r="C1" t="s">
        <v>224</v>
      </c>
      <c r="D1" t="s">
        <v>225</v>
      </c>
      <c r="E1" t="s">
        <v>226</v>
      </c>
      <c r="F1" s="39" t="s">
        <v>86</v>
      </c>
      <c r="G1" s="39" t="s">
        <v>338</v>
      </c>
      <c r="H1" t="s">
        <v>334</v>
      </c>
      <c r="I1" t="s">
        <v>227</v>
      </c>
      <c r="J1" t="s">
        <v>335</v>
      </c>
      <c r="M1" s="40" t="s">
        <v>124</v>
      </c>
    </row>
    <row r="2" spans="1:22">
      <c r="A2" s="44" t="s">
        <v>233</v>
      </c>
      <c r="B2" s="44" t="s">
        <v>117</v>
      </c>
      <c r="C2" s="225">
        <v>42740</v>
      </c>
      <c r="D2" s="226">
        <v>42749</v>
      </c>
      <c r="E2" s="227">
        <v>42761</v>
      </c>
      <c r="F2" s="219">
        <v>6526.69</v>
      </c>
      <c r="G2" s="222"/>
      <c r="H2" s="44"/>
      <c r="I2" s="44"/>
      <c r="J2" s="44"/>
      <c r="K2" s="44"/>
      <c r="M2" s="43" t="s">
        <v>339</v>
      </c>
      <c r="N2" s="43"/>
      <c r="O2" s="43"/>
      <c r="P2" s="43"/>
      <c r="Q2" s="44"/>
      <c r="R2" s="44"/>
      <c r="S2" s="44"/>
    </row>
    <row r="3" spans="1:22" ht="16">
      <c r="A3" s="44" t="s">
        <v>269</v>
      </c>
      <c r="B3" s="44" t="s">
        <v>116</v>
      </c>
      <c r="C3" s="225">
        <v>42740</v>
      </c>
      <c r="D3" s="226">
        <v>42742</v>
      </c>
      <c r="E3" s="227">
        <v>42759</v>
      </c>
      <c r="F3" s="220">
        <v>3056.09</v>
      </c>
      <c r="G3" s="222"/>
      <c r="H3" s="44"/>
      <c r="I3" s="44"/>
      <c r="J3" s="44"/>
      <c r="K3" s="44"/>
      <c r="M3" s="40" t="s">
        <v>193</v>
      </c>
      <c r="N3" s="88" t="str">
        <f>IF(ROUND(G3,2)=1,"Correct","Incorrect")</f>
        <v>Incorrect</v>
      </c>
    </row>
    <row r="4" spans="1:22">
      <c r="A4" s="44" t="s">
        <v>277</v>
      </c>
      <c r="B4" s="44" t="s">
        <v>117</v>
      </c>
      <c r="C4" s="225">
        <v>42743</v>
      </c>
      <c r="D4" s="226">
        <v>42752</v>
      </c>
      <c r="E4" s="227">
        <v>42779</v>
      </c>
      <c r="F4" s="39">
        <v>10881.44</v>
      </c>
      <c r="G4" s="222"/>
      <c r="H4" s="44"/>
      <c r="I4" s="44"/>
      <c r="J4" s="44"/>
      <c r="K4" s="44"/>
      <c r="M4" s="40" t="s">
        <v>12</v>
      </c>
      <c r="N4" s="89" t="s">
        <v>340</v>
      </c>
    </row>
    <row r="5" spans="1:22">
      <c r="A5" s="44" t="s">
        <v>234</v>
      </c>
      <c r="B5" s="44" t="s">
        <v>117</v>
      </c>
      <c r="C5" s="225">
        <v>42748</v>
      </c>
      <c r="D5" s="226">
        <v>42754</v>
      </c>
      <c r="E5" s="227">
        <v>42765</v>
      </c>
      <c r="F5" s="39">
        <v>69984.55</v>
      </c>
      <c r="G5" s="222"/>
      <c r="H5" s="44"/>
      <c r="I5" s="44"/>
      <c r="J5" s="44"/>
      <c r="K5" s="44"/>
      <c r="M5" s="40"/>
    </row>
    <row r="6" spans="1:22">
      <c r="A6" s="44" t="s">
        <v>235</v>
      </c>
      <c r="B6" s="44" t="s">
        <v>117</v>
      </c>
      <c r="C6" s="225">
        <v>42750</v>
      </c>
      <c r="D6" s="226">
        <v>42755</v>
      </c>
      <c r="E6" s="227">
        <v>42764</v>
      </c>
      <c r="F6" s="39">
        <v>610.52</v>
      </c>
      <c r="G6" s="222"/>
      <c r="H6" s="44"/>
      <c r="I6" s="44"/>
      <c r="J6" s="44"/>
      <c r="K6" s="44"/>
      <c r="M6" s="43" t="s">
        <v>341</v>
      </c>
      <c r="N6" s="43"/>
      <c r="O6" s="43"/>
      <c r="P6" s="43"/>
      <c r="Q6" s="43"/>
      <c r="R6" s="43"/>
      <c r="S6" s="43"/>
    </row>
    <row r="7" spans="1:22" ht="16">
      <c r="A7" s="44" t="s">
        <v>278</v>
      </c>
      <c r="B7" s="44" t="s">
        <v>117</v>
      </c>
      <c r="C7" s="225">
        <v>42750</v>
      </c>
      <c r="D7" s="226">
        <v>42759</v>
      </c>
      <c r="E7" s="227">
        <v>42779</v>
      </c>
      <c r="F7" s="39">
        <v>10043.299999999999</v>
      </c>
      <c r="G7" s="222"/>
      <c r="H7" s="44"/>
      <c r="I7" s="44"/>
      <c r="J7" s="44"/>
      <c r="K7" s="44"/>
      <c r="M7" s="40" t="s">
        <v>193</v>
      </c>
      <c r="N7" s="88" t="str">
        <f>IF(ROUND(H4,27)=27,"Correct","Incorrect")</f>
        <v>Incorrect</v>
      </c>
    </row>
    <row r="8" spans="1:22">
      <c r="A8" s="44" t="s">
        <v>236</v>
      </c>
      <c r="B8" s="44" t="s">
        <v>117</v>
      </c>
      <c r="C8" s="225">
        <v>42750</v>
      </c>
      <c r="D8" s="226">
        <v>42750</v>
      </c>
      <c r="E8" s="227">
        <v>42769</v>
      </c>
      <c r="F8" s="39">
        <v>4775.68</v>
      </c>
      <c r="G8" s="222"/>
      <c r="H8" s="44"/>
      <c r="I8" s="44"/>
      <c r="J8" s="44"/>
      <c r="K8" s="44"/>
      <c r="M8" s="40" t="s">
        <v>12</v>
      </c>
      <c r="N8" s="89" t="s">
        <v>337</v>
      </c>
    </row>
    <row r="9" spans="1:22">
      <c r="A9" s="44" t="s">
        <v>266</v>
      </c>
      <c r="B9" s="44" t="s">
        <v>119</v>
      </c>
      <c r="C9" s="225">
        <v>42759</v>
      </c>
      <c r="D9" s="226">
        <v>42764</v>
      </c>
      <c r="E9" s="227">
        <v>42790</v>
      </c>
      <c r="F9" s="39">
        <v>4914.88</v>
      </c>
      <c r="G9" s="222"/>
      <c r="H9" s="44"/>
      <c r="I9" s="44"/>
      <c r="J9" s="44"/>
      <c r="K9" s="44"/>
    </row>
    <row r="10" spans="1:22">
      <c r="A10" s="44" t="s">
        <v>237</v>
      </c>
      <c r="B10" s="44" t="s">
        <v>117</v>
      </c>
      <c r="C10" s="225">
        <v>42760</v>
      </c>
      <c r="D10" s="226">
        <v>42762</v>
      </c>
      <c r="E10" s="227">
        <v>42778</v>
      </c>
      <c r="F10" s="39">
        <v>2662.57</v>
      </c>
      <c r="G10" s="222"/>
      <c r="H10" s="44"/>
      <c r="I10" s="44"/>
      <c r="J10" s="44"/>
      <c r="K10" s="44"/>
      <c r="M10" s="43" t="s">
        <v>342</v>
      </c>
      <c r="N10" s="43"/>
      <c r="O10" s="43"/>
      <c r="P10" s="44"/>
      <c r="Q10" s="44"/>
    </row>
    <row r="11" spans="1:22">
      <c r="A11" s="44" t="s">
        <v>279</v>
      </c>
      <c r="B11" s="44" t="s">
        <v>117</v>
      </c>
      <c r="C11" s="225">
        <v>42760</v>
      </c>
      <c r="D11" s="226">
        <v>42761</v>
      </c>
      <c r="E11" s="227">
        <v>42776</v>
      </c>
      <c r="F11" s="39">
        <v>362.84</v>
      </c>
      <c r="G11" s="222"/>
      <c r="H11" s="44"/>
      <c r="I11" s="44"/>
      <c r="J11" s="44"/>
      <c r="K11" s="44"/>
      <c r="M11" s="40" t="s">
        <v>194</v>
      </c>
      <c r="N11" s="223"/>
    </row>
    <row r="12" spans="1:22" ht="16">
      <c r="A12" s="44" t="s">
        <v>280</v>
      </c>
      <c r="B12" s="44" t="s">
        <v>117</v>
      </c>
      <c r="C12" s="225">
        <v>42761</v>
      </c>
      <c r="D12" s="226">
        <v>42771</v>
      </c>
      <c r="E12" s="227">
        <v>42793</v>
      </c>
      <c r="F12" s="39">
        <v>4519.32</v>
      </c>
      <c r="G12" s="222"/>
      <c r="H12" s="44"/>
      <c r="I12" s="44"/>
      <c r="J12" s="44"/>
      <c r="K12" s="44"/>
      <c r="M12" s="40" t="s">
        <v>193</v>
      </c>
      <c r="N12" s="88" t="str">
        <f>IF(ROUND(N11,2)=5503.71,"Correct","Incorrect")</f>
        <v>Incorrect</v>
      </c>
    </row>
    <row r="13" spans="1:22">
      <c r="A13" s="44" t="s">
        <v>238</v>
      </c>
      <c r="B13" s="44" t="s">
        <v>117</v>
      </c>
      <c r="C13" s="225">
        <v>42766</v>
      </c>
      <c r="D13" s="226">
        <v>42772</v>
      </c>
      <c r="E13" s="227">
        <v>42784</v>
      </c>
      <c r="F13" s="39">
        <v>702.66</v>
      </c>
      <c r="G13" s="222"/>
      <c r="H13" s="44"/>
      <c r="I13" s="44"/>
      <c r="J13" s="44"/>
      <c r="K13" s="44"/>
      <c r="M13" s="40" t="s">
        <v>12</v>
      </c>
      <c r="N13" s="89" t="s">
        <v>348</v>
      </c>
    </row>
    <row r="14" spans="1:22">
      <c r="A14" s="44" t="s">
        <v>273</v>
      </c>
      <c r="B14" s="44" t="s">
        <v>120</v>
      </c>
      <c r="C14" s="225">
        <v>42767</v>
      </c>
      <c r="D14" s="226">
        <v>42772</v>
      </c>
      <c r="E14" s="227">
        <v>42793</v>
      </c>
      <c r="F14" s="39">
        <v>62207.71</v>
      </c>
      <c r="G14" s="222"/>
      <c r="H14" s="44"/>
      <c r="I14" s="44"/>
      <c r="J14" s="44"/>
      <c r="K14" s="44"/>
    </row>
    <row r="15" spans="1:22">
      <c r="A15" s="44" t="s">
        <v>281</v>
      </c>
      <c r="B15" s="44" t="s">
        <v>117</v>
      </c>
      <c r="C15" s="225">
        <v>42769</v>
      </c>
      <c r="D15" s="226">
        <v>42773</v>
      </c>
      <c r="E15" s="227">
        <v>42777</v>
      </c>
      <c r="F15" s="39">
        <v>833.97</v>
      </c>
      <c r="G15" s="222"/>
      <c r="H15" s="44"/>
      <c r="I15" s="44"/>
      <c r="J15" s="44"/>
      <c r="K15" s="44"/>
      <c r="M15" s="43" t="s">
        <v>343</v>
      </c>
      <c r="N15" s="43"/>
      <c r="O15" s="43"/>
      <c r="P15" s="43"/>
      <c r="Q15" s="43"/>
      <c r="R15" s="44"/>
      <c r="S15" s="44"/>
      <c r="T15" s="44"/>
      <c r="U15" s="44"/>
      <c r="V15" s="44"/>
    </row>
    <row r="16" spans="1:22">
      <c r="A16" s="44" t="s">
        <v>264</v>
      </c>
      <c r="B16" s="44" t="s">
        <v>118</v>
      </c>
      <c r="C16" s="225">
        <v>42771</v>
      </c>
      <c r="D16" s="226">
        <v>42781</v>
      </c>
      <c r="E16" s="227">
        <v>42814</v>
      </c>
      <c r="F16" s="39">
        <v>6259.76</v>
      </c>
      <c r="G16" s="222"/>
      <c r="H16" s="44"/>
      <c r="I16" s="44"/>
      <c r="J16" s="44"/>
      <c r="K16" s="44"/>
      <c r="M16" s="40" t="s">
        <v>194</v>
      </c>
      <c r="N16" s="224"/>
      <c r="R16" s="44"/>
      <c r="S16" s="44"/>
      <c r="T16" s="44"/>
      <c r="U16" s="44"/>
      <c r="V16" s="44"/>
    </row>
    <row r="17" spans="1:20" ht="16">
      <c r="A17" s="44" t="s">
        <v>239</v>
      </c>
      <c r="B17" s="44" t="s">
        <v>117</v>
      </c>
      <c r="C17" s="225">
        <v>42774</v>
      </c>
      <c r="D17" s="226">
        <v>42780</v>
      </c>
      <c r="E17" s="227">
        <v>42809</v>
      </c>
      <c r="F17" s="39">
        <v>2941.91</v>
      </c>
      <c r="G17" s="222"/>
      <c r="H17" s="44"/>
      <c r="I17" s="44"/>
      <c r="J17" s="44"/>
      <c r="K17" s="44"/>
      <c r="M17" s="40" t="s">
        <v>193</v>
      </c>
      <c r="N17" s="88" t="str">
        <f>IF(ROUND(N16,1)=159171.7,"Correct","Incorrect")</f>
        <v>Incorrect</v>
      </c>
    </row>
    <row r="18" spans="1:20">
      <c r="A18" s="44" t="s">
        <v>240</v>
      </c>
      <c r="B18" s="44" t="s">
        <v>117</v>
      </c>
      <c r="C18" s="225">
        <v>42785</v>
      </c>
      <c r="D18" s="226">
        <v>42789</v>
      </c>
      <c r="E18" s="227">
        <v>42808</v>
      </c>
      <c r="F18" s="39">
        <v>3841.9</v>
      </c>
      <c r="G18" s="222"/>
      <c r="H18" s="44"/>
      <c r="I18" s="44"/>
      <c r="J18" s="44"/>
      <c r="K18" s="44"/>
      <c r="M18" s="40" t="s">
        <v>12</v>
      </c>
      <c r="N18" s="89" t="s">
        <v>349</v>
      </c>
    </row>
    <row r="19" spans="1:20" ht="16" thickBot="1">
      <c r="A19" s="44" t="s">
        <v>282</v>
      </c>
      <c r="B19" s="44" t="s">
        <v>117</v>
      </c>
      <c r="C19" s="225">
        <v>42787</v>
      </c>
      <c r="D19" s="226">
        <v>42797</v>
      </c>
      <c r="E19" s="227">
        <v>42814</v>
      </c>
      <c r="F19" s="39">
        <v>3007.63</v>
      </c>
      <c r="G19" s="222"/>
      <c r="H19" s="44"/>
      <c r="I19" s="44"/>
      <c r="J19" s="44"/>
      <c r="K19" s="44"/>
    </row>
    <row r="20" spans="1:20" ht="16" thickBot="1">
      <c r="A20" s="44" t="s">
        <v>283</v>
      </c>
      <c r="B20" s="44" t="s">
        <v>117</v>
      </c>
      <c r="C20" s="225">
        <v>42787</v>
      </c>
      <c r="D20" s="226">
        <v>42795</v>
      </c>
      <c r="E20" s="227">
        <v>42812</v>
      </c>
      <c r="F20" s="39">
        <v>10313.450000000001</v>
      </c>
      <c r="G20" s="222"/>
      <c r="H20" s="44"/>
      <c r="I20" s="44"/>
      <c r="J20" s="44"/>
      <c r="K20" s="44"/>
      <c r="M20" s="43" t="s">
        <v>344</v>
      </c>
      <c r="N20" s="43"/>
      <c r="O20" s="43"/>
      <c r="P20" s="43"/>
      <c r="Q20" s="44"/>
      <c r="S20" s="49" t="s">
        <v>86</v>
      </c>
      <c r="T20" s="50" t="s">
        <v>228</v>
      </c>
    </row>
    <row r="21" spans="1:20" ht="16">
      <c r="A21" s="44" t="s">
        <v>328</v>
      </c>
      <c r="B21" s="44" t="s">
        <v>116</v>
      </c>
      <c r="C21" s="225">
        <v>42796</v>
      </c>
      <c r="D21" s="226">
        <v>42796</v>
      </c>
      <c r="E21" s="227">
        <v>42830</v>
      </c>
      <c r="F21" s="39">
        <v>7281.45</v>
      </c>
      <c r="G21" s="222"/>
      <c r="H21" s="44"/>
      <c r="I21" s="44"/>
      <c r="J21" s="44"/>
      <c r="K21" s="44"/>
      <c r="M21" s="40" t="s">
        <v>193</v>
      </c>
      <c r="N21" s="88" t="str">
        <f>IF(AND(I4 = "Large", I17 = "Small", I21 = "Medium"),"Correct","Incorrect")</f>
        <v>Incorrect</v>
      </c>
      <c r="S21" s="45" t="s">
        <v>229</v>
      </c>
      <c r="T21" s="46" t="s">
        <v>125</v>
      </c>
    </row>
    <row r="22" spans="1:20">
      <c r="A22" s="44" t="s">
        <v>284</v>
      </c>
      <c r="B22" s="44" t="s">
        <v>117</v>
      </c>
      <c r="C22" s="225">
        <v>42797</v>
      </c>
      <c r="D22" s="226">
        <v>42803</v>
      </c>
      <c r="E22" s="227">
        <v>42833</v>
      </c>
      <c r="F22" s="39">
        <v>10413.629999999999</v>
      </c>
      <c r="G22" s="222"/>
      <c r="H22" s="44"/>
      <c r="I22" s="44"/>
      <c r="J22" s="44"/>
      <c r="K22" s="44"/>
      <c r="M22" s="40" t="s">
        <v>12</v>
      </c>
      <c r="N22" s="89" t="s">
        <v>336</v>
      </c>
      <c r="S22" s="45" t="s">
        <v>230</v>
      </c>
      <c r="T22" s="46" t="s">
        <v>126</v>
      </c>
    </row>
    <row r="23" spans="1:20" ht="16" thickBot="1">
      <c r="A23" s="44" t="s">
        <v>241</v>
      </c>
      <c r="B23" s="44" t="s">
        <v>117</v>
      </c>
      <c r="C23" s="225">
        <v>42804</v>
      </c>
      <c r="D23" s="226">
        <v>42805</v>
      </c>
      <c r="E23" s="227">
        <v>42815</v>
      </c>
      <c r="F23" s="39">
        <v>262.88</v>
      </c>
      <c r="G23" s="222"/>
      <c r="H23" s="44"/>
      <c r="I23" s="44"/>
      <c r="J23" s="44"/>
      <c r="K23" s="44"/>
      <c r="S23" s="47" t="s">
        <v>231</v>
      </c>
      <c r="T23" s="48" t="s">
        <v>127</v>
      </c>
    </row>
    <row r="24" spans="1:20">
      <c r="A24" s="44" t="s">
        <v>285</v>
      </c>
      <c r="B24" s="44" t="s">
        <v>117</v>
      </c>
      <c r="C24" s="225">
        <v>42804</v>
      </c>
      <c r="D24" s="226">
        <v>42812</v>
      </c>
      <c r="E24" s="227">
        <v>42822</v>
      </c>
      <c r="F24" s="39">
        <v>624.5</v>
      </c>
      <c r="G24" s="222"/>
      <c r="H24" s="44"/>
      <c r="I24" s="44"/>
      <c r="J24" s="44"/>
      <c r="K24" s="44"/>
    </row>
    <row r="25" spans="1:20" ht="16" thickBot="1">
      <c r="A25" s="44" t="s">
        <v>286</v>
      </c>
      <c r="B25" s="44" t="s">
        <v>117</v>
      </c>
      <c r="C25" s="225">
        <v>42806</v>
      </c>
      <c r="D25" s="226">
        <v>42809</v>
      </c>
      <c r="E25" s="227">
        <v>42833</v>
      </c>
      <c r="F25" s="39">
        <v>3473.09</v>
      </c>
      <c r="G25" s="222"/>
      <c r="H25" s="44"/>
      <c r="I25" s="44"/>
      <c r="J25" s="44"/>
      <c r="K25" s="44"/>
    </row>
    <row r="26" spans="1:20" ht="16" thickBot="1">
      <c r="A26" s="44" t="s">
        <v>270</v>
      </c>
      <c r="B26" s="44" t="s">
        <v>116</v>
      </c>
      <c r="C26" s="225">
        <v>42806</v>
      </c>
      <c r="D26" s="226">
        <v>42808</v>
      </c>
      <c r="E26" s="227">
        <v>42816</v>
      </c>
      <c r="F26" s="39">
        <v>921.98</v>
      </c>
      <c r="G26" s="222"/>
      <c r="H26" s="44"/>
      <c r="I26" s="44"/>
      <c r="J26" s="44"/>
      <c r="K26" s="44"/>
      <c r="M26" s="43" t="s">
        <v>345</v>
      </c>
      <c r="N26" s="43"/>
      <c r="O26" s="43"/>
      <c r="P26" s="43"/>
      <c r="Q26" s="43"/>
      <c r="S26" s="49" t="s">
        <v>123</v>
      </c>
      <c r="T26" s="50" t="s">
        <v>232</v>
      </c>
    </row>
    <row r="27" spans="1:20" ht="16">
      <c r="A27" s="44" t="s">
        <v>267</v>
      </c>
      <c r="B27" s="44" t="s">
        <v>119</v>
      </c>
      <c r="C27" s="225">
        <v>42808</v>
      </c>
      <c r="D27" s="226">
        <v>42814</v>
      </c>
      <c r="E27" s="227">
        <v>42829</v>
      </c>
      <c r="F27" s="39">
        <v>576.69000000000005</v>
      </c>
      <c r="G27" s="222"/>
      <c r="H27" s="44"/>
      <c r="I27" s="44"/>
      <c r="J27" s="44"/>
      <c r="K27" s="44"/>
      <c r="M27" s="40" t="s">
        <v>193</v>
      </c>
      <c r="N27" s="88" t="str">
        <f>IF(ROUND(SUM(Records[Expected Settle Time]), 1) = 1890,"Correct","Incorrect")</f>
        <v>Incorrect</v>
      </c>
      <c r="S27" s="45" t="s">
        <v>125</v>
      </c>
      <c r="T27" s="46">
        <v>15</v>
      </c>
    </row>
    <row r="28" spans="1:20">
      <c r="A28" s="44" t="s">
        <v>287</v>
      </c>
      <c r="B28" s="44" t="s">
        <v>117</v>
      </c>
      <c r="C28" s="225">
        <v>42815</v>
      </c>
      <c r="D28" s="226">
        <v>42820</v>
      </c>
      <c r="E28" s="227">
        <v>42839</v>
      </c>
      <c r="F28" s="39">
        <v>7462.45</v>
      </c>
      <c r="G28" s="222"/>
      <c r="H28" s="44"/>
      <c r="I28" s="44"/>
      <c r="J28" s="44"/>
      <c r="K28" s="44"/>
      <c r="M28" s="87" t="s">
        <v>12</v>
      </c>
      <c r="N28" s="89" t="s">
        <v>350</v>
      </c>
      <c r="S28" s="45" t="s">
        <v>126</v>
      </c>
      <c r="T28" s="46">
        <v>20</v>
      </c>
    </row>
    <row r="29" spans="1:20" ht="16" thickBot="1">
      <c r="A29" s="44" t="s">
        <v>288</v>
      </c>
      <c r="B29" s="44" t="s">
        <v>117</v>
      </c>
      <c r="C29" s="225">
        <v>42815</v>
      </c>
      <c r="D29" s="226">
        <v>42816</v>
      </c>
      <c r="E29" s="227">
        <v>42824</v>
      </c>
      <c r="F29" s="39">
        <v>671.41</v>
      </c>
      <c r="G29" s="222"/>
      <c r="H29" s="44"/>
      <c r="I29" s="44"/>
      <c r="J29" s="44"/>
      <c r="K29" s="44"/>
      <c r="M29" s="44"/>
      <c r="N29" s="44"/>
      <c r="O29" s="44"/>
      <c r="P29" s="44"/>
      <c r="Q29" s="44"/>
      <c r="S29" s="47" t="s">
        <v>127</v>
      </c>
      <c r="T29" s="48">
        <v>25</v>
      </c>
    </row>
    <row r="30" spans="1:20">
      <c r="A30" s="44" t="s">
        <v>289</v>
      </c>
      <c r="B30" s="44" t="s">
        <v>117</v>
      </c>
      <c r="C30" s="225">
        <v>42816</v>
      </c>
      <c r="D30" s="226">
        <v>42822</v>
      </c>
      <c r="E30" s="227">
        <v>42835</v>
      </c>
      <c r="F30" s="39">
        <v>1197.6500000000001</v>
      </c>
      <c r="G30" s="222"/>
      <c r="H30" s="44"/>
      <c r="I30" s="44"/>
      <c r="J30" s="44"/>
      <c r="K30" s="44"/>
    </row>
    <row r="31" spans="1:20">
      <c r="A31" s="44" t="s">
        <v>290</v>
      </c>
      <c r="B31" s="44" t="s">
        <v>117</v>
      </c>
      <c r="C31" s="225">
        <v>42817</v>
      </c>
      <c r="D31" s="226">
        <v>42826</v>
      </c>
      <c r="E31" s="227">
        <v>42835</v>
      </c>
      <c r="F31" s="39">
        <v>3057.62</v>
      </c>
      <c r="G31" s="222"/>
      <c r="H31" s="44"/>
      <c r="I31" s="44"/>
      <c r="J31" s="44"/>
      <c r="K31" s="44"/>
      <c r="M31" s="43" t="s">
        <v>351</v>
      </c>
      <c r="N31" s="43"/>
      <c r="O31" s="43"/>
    </row>
    <row r="32" spans="1:20">
      <c r="A32" s="44" t="s">
        <v>291</v>
      </c>
      <c r="B32" s="44" t="s">
        <v>117</v>
      </c>
      <c r="C32" s="225">
        <v>42826</v>
      </c>
      <c r="D32" s="226">
        <v>42834</v>
      </c>
      <c r="E32" s="227">
        <v>42857</v>
      </c>
      <c r="F32" s="39">
        <v>10322.68</v>
      </c>
      <c r="G32" s="222"/>
      <c r="H32" s="44"/>
      <c r="I32" s="44"/>
      <c r="J32" s="44"/>
      <c r="K32" s="44"/>
      <c r="M32" t="s">
        <v>346</v>
      </c>
    </row>
    <row r="33" spans="1:22">
      <c r="A33" s="44" t="s">
        <v>332</v>
      </c>
      <c r="B33" s="44" t="s">
        <v>120</v>
      </c>
      <c r="C33" s="225">
        <v>42829</v>
      </c>
      <c r="D33" s="226">
        <v>42831</v>
      </c>
      <c r="E33" s="227">
        <v>42839</v>
      </c>
      <c r="F33" s="39">
        <v>13854.91</v>
      </c>
      <c r="G33" s="222"/>
      <c r="H33" s="44"/>
      <c r="I33" s="44"/>
      <c r="J33" s="44"/>
      <c r="K33" s="44"/>
      <c r="M33" t="s">
        <v>347</v>
      </c>
    </row>
    <row r="34" spans="1:22">
      <c r="A34" s="44" t="s">
        <v>242</v>
      </c>
      <c r="B34" s="44" t="s">
        <v>117</v>
      </c>
      <c r="C34" s="225">
        <v>42831</v>
      </c>
      <c r="D34" s="226">
        <v>42833</v>
      </c>
      <c r="E34" s="227">
        <v>42849</v>
      </c>
      <c r="F34" s="220">
        <v>5053.1400000000003</v>
      </c>
      <c r="G34" s="222"/>
      <c r="H34" s="44"/>
      <c r="I34" s="44"/>
      <c r="J34" s="44"/>
      <c r="K34" s="44"/>
    </row>
    <row r="35" spans="1:22">
      <c r="A35" s="44" t="s">
        <v>243</v>
      </c>
      <c r="B35" s="44" t="s">
        <v>117</v>
      </c>
      <c r="C35" s="225">
        <v>42832</v>
      </c>
      <c r="D35" s="226">
        <v>42840</v>
      </c>
      <c r="E35" s="227">
        <v>42881</v>
      </c>
      <c r="F35" s="39">
        <v>52260.23</v>
      </c>
      <c r="G35" s="222"/>
      <c r="H35" s="44"/>
      <c r="I35" s="44"/>
      <c r="J35" s="44"/>
      <c r="K35" s="44"/>
      <c r="M35" s="43" t="s">
        <v>352</v>
      </c>
      <c r="N35" s="43"/>
      <c r="O35" s="43"/>
      <c r="P35" s="43"/>
      <c r="Q35" s="43"/>
      <c r="R35" s="43"/>
      <c r="S35" s="43"/>
    </row>
    <row r="36" spans="1:22">
      <c r="A36" s="44" t="s">
        <v>244</v>
      </c>
      <c r="B36" s="44" t="s">
        <v>117</v>
      </c>
      <c r="C36" s="225">
        <v>42834</v>
      </c>
      <c r="D36" s="226">
        <v>42844</v>
      </c>
      <c r="E36" s="227">
        <v>42861</v>
      </c>
      <c r="F36" s="39">
        <v>2572.9299999999998</v>
      </c>
      <c r="G36" s="222"/>
      <c r="H36" s="44"/>
      <c r="I36" s="44"/>
      <c r="J36" s="44"/>
      <c r="K36" s="44"/>
    </row>
    <row r="37" spans="1:22">
      <c r="A37" s="44" t="s">
        <v>292</v>
      </c>
      <c r="B37" s="44" t="s">
        <v>117</v>
      </c>
      <c r="C37" s="225">
        <v>42836</v>
      </c>
      <c r="D37" s="226">
        <v>42839</v>
      </c>
      <c r="E37" s="227">
        <v>42860</v>
      </c>
      <c r="F37" s="39">
        <v>2835.27</v>
      </c>
      <c r="G37" s="222"/>
      <c r="H37" s="44"/>
      <c r="I37" s="44"/>
      <c r="J37" s="44"/>
      <c r="K37" s="44"/>
      <c r="M37" s="43" t="s">
        <v>353</v>
      </c>
      <c r="N37" s="43"/>
      <c r="O37" s="43"/>
      <c r="P37" s="43"/>
      <c r="Q37" s="43"/>
      <c r="R37" s="43"/>
    </row>
    <row r="38" spans="1:22">
      <c r="A38" s="44" t="s">
        <v>293</v>
      </c>
      <c r="B38" s="44" t="s">
        <v>117</v>
      </c>
      <c r="C38" s="225">
        <v>42837</v>
      </c>
      <c r="D38" s="226">
        <v>42847</v>
      </c>
      <c r="E38" s="227">
        <v>42863</v>
      </c>
      <c r="F38" s="39">
        <v>837.69</v>
      </c>
      <c r="G38" s="222"/>
      <c r="H38" s="44"/>
      <c r="I38" s="44"/>
      <c r="J38" s="44"/>
      <c r="K38" s="44"/>
      <c r="R38" s="44"/>
      <c r="S38" s="44"/>
      <c r="T38" s="44"/>
      <c r="U38" s="44"/>
      <c r="V38" s="44"/>
    </row>
    <row r="39" spans="1:22">
      <c r="A39" s="44" t="s">
        <v>245</v>
      </c>
      <c r="B39" s="44" t="s">
        <v>117</v>
      </c>
      <c r="C39" s="225">
        <v>42838</v>
      </c>
      <c r="D39" s="226">
        <v>42848</v>
      </c>
      <c r="E39" s="227">
        <v>42861</v>
      </c>
      <c r="F39" s="39">
        <v>3860.06</v>
      </c>
      <c r="G39" s="222"/>
      <c r="H39" s="44"/>
      <c r="I39" s="44"/>
      <c r="J39" s="44"/>
      <c r="K39" s="44"/>
      <c r="R39" s="44"/>
      <c r="S39" s="44"/>
      <c r="T39" s="44"/>
      <c r="U39" s="44"/>
      <c r="V39" s="44"/>
    </row>
    <row r="40" spans="1:22">
      <c r="A40" s="44" t="s">
        <v>325</v>
      </c>
      <c r="B40" s="44" t="s">
        <v>119</v>
      </c>
      <c r="C40" s="225">
        <v>42843</v>
      </c>
      <c r="D40" s="226">
        <v>42848</v>
      </c>
      <c r="E40" s="227">
        <v>42870</v>
      </c>
      <c r="F40" s="39">
        <v>1499.17</v>
      </c>
      <c r="G40" s="222"/>
      <c r="H40" s="44"/>
      <c r="I40" s="44"/>
      <c r="J40" s="44"/>
      <c r="K40" s="44"/>
      <c r="R40" s="44"/>
      <c r="S40" s="44"/>
      <c r="T40" s="44"/>
      <c r="U40" s="44"/>
      <c r="V40" s="44"/>
    </row>
    <row r="41" spans="1:22">
      <c r="A41" s="44" t="s">
        <v>268</v>
      </c>
      <c r="B41" s="44" t="s">
        <v>119</v>
      </c>
      <c r="C41" s="225">
        <v>42846</v>
      </c>
      <c r="D41" s="226">
        <v>42847</v>
      </c>
      <c r="E41" s="227">
        <v>42870</v>
      </c>
      <c r="F41" s="39">
        <v>5877.65</v>
      </c>
      <c r="G41" s="222"/>
      <c r="H41" s="44"/>
      <c r="I41" s="44"/>
      <c r="J41" s="44"/>
      <c r="K41" s="44"/>
      <c r="R41" s="44"/>
      <c r="S41" s="44"/>
      <c r="T41" s="44"/>
      <c r="U41" s="44"/>
      <c r="V41" s="44"/>
    </row>
    <row r="42" spans="1:22">
      <c r="A42" s="44" t="s">
        <v>294</v>
      </c>
      <c r="B42" s="44" t="s">
        <v>117</v>
      </c>
      <c r="C42" s="225">
        <v>42853</v>
      </c>
      <c r="D42" s="226">
        <v>42856</v>
      </c>
      <c r="E42" s="227">
        <v>42876</v>
      </c>
      <c r="F42" s="39">
        <v>33807.75</v>
      </c>
      <c r="G42" s="222"/>
      <c r="H42" s="44"/>
      <c r="I42" s="44"/>
      <c r="J42" s="44"/>
      <c r="K42" s="44"/>
    </row>
    <row r="43" spans="1:22">
      <c r="A43" s="44" t="s">
        <v>295</v>
      </c>
      <c r="B43" s="44" t="s">
        <v>117</v>
      </c>
      <c r="C43" s="225">
        <v>42861</v>
      </c>
      <c r="D43" s="226">
        <v>42862</v>
      </c>
      <c r="E43" s="227">
        <v>42872</v>
      </c>
      <c r="F43" s="39">
        <v>420.46</v>
      </c>
      <c r="G43" s="222"/>
      <c r="H43" s="44"/>
      <c r="I43" s="44"/>
      <c r="J43" s="44"/>
      <c r="K43" s="44"/>
    </row>
    <row r="44" spans="1:22">
      <c r="A44" s="44" t="s">
        <v>296</v>
      </c>
      <c r="B44" s="44" t="s">
        <v>117</v>
      </c>
      <c r="C44" s="225">
        <v>42867</v>
      </c>
      <c r="D44" s="226">
        <v>42872</v>
      </c>
      <c r="E44" s="227">
        <v>42887</v>
      </c>
      <c r="F44" s="39">
        <v>19213.32</v>
      </c>
      <c r="G44" s="222"/>
      <c r="H44" s="44"/>
      <c r="I44" s="44"/>
      <c r="J44" s="44"/>
      <c r="K44" s="44"/>
    </row>
    <row r="45" spans="1:22">
      <c r="A45" s="44" t="s">
        <v>271</v>
      </c>
      <c r="B45" s="44" t="s">
        <v>116</v>
      </c>
      <c r="C45" s="225">
        <v>42868</v>
      </c>
      <c r="D45" s="226">
        <v>42877</v>
      </c>
      <c r="E45" s="227">
        <v>42890</v>
      </c>
      <c r="F45" s="39">
        <v>282.68</v>
      </c>
      <c r="G45" s="222"/>
      <c r="H45" s="44"/>
      <c r="I45" s="44"/>
      <c r="J45" s="44"/>
      <c r="K45" s="44"/>
    </row>
    <row r="46" spans="1:22">
      <c r="A46" s="44" t="s">
        <v>246</v>
      </c>
      <c r="B46" s="44" t="s">
        <v>117</v>
      </c>
      <c r="C46" s="225">
        <v>42873</v>
      </c>
      <c r="D46" s="226">
        <v>42882</v>
      </c>
      <c r="E46" s="227">
        <v>42895</v>
      </c>
      <c r="F46" s="39">
        <v>1541.45</v>
      </c>
      <c r="G46" s="222"/>
      <c r="H46" s="44"/>
      <c r="I46" s="44"/>
      <c r="J46" s="44"/>
      <c r="K46" s="44"/>
    </row>
    <row r="47" spans="1:22">
      <c r="A47" s="44" t="s">
        <v>297</v>
      </c>
      <c r="B47" s="44" t="s">
        <v>117</v>
      </c>
      <c r="C47" s="225">
        <v>42883</v>
      </c>
      <c r="D47" s="226">
        <v>42889</v>
      </c>
      <c r="E47" s="227">
        <v>42917</v>
      </c>
      <c r="F47" s="39">
        <v>6880.95</v>
      </c>
      <c r="G47" s="222"/>
      <c r="H47" s="44"/>
      <c r="I47" s="44"/>
      <c r="J47" s="44"/>
      <c r="K47" s="44"/>
    </row>
    <row r="48" spans="1:22">
      <c r="A48" s="44" t="s">
        <v>247</v>
      </c>
      <c r="B48" s="44" t="s">
        <v>117</v>
      </c>
      <c r="C48" s="225">
        <v>42884</v>
      </c>
      <c r="D48" s="226">
        <v>42886</v>
      </c>
      <c r="E48" s="227">
        <v>42910</v>
      </c>
      <c r="F48" s="39">
        <v>1548.43</v>
      </c>
      <c r="G48" s="222"/>
      <c r="H48" s="44"/>
      <c r="I48" s="44"/>
      <c r="J48" s="44"/>
      <c r="K48" s="44"/>
    </row>
    <row r="49" spans="1:11">
      <c r="A49" s="44" t="s">
        <v>298</v>
      </c>
      <c r="B49" s="44" t="s">
        <v>117</v>
      </c>
      <c r="C49" s="225">
        <v>42895</v>
      </c>
      <c r="D49" s="226">
        <v>42896</v>
      </c>
      <c r="E49" s="227">
        <v>42910</v>
      </c>
      <c r="F49" s="39">
        <v>410.16</v>
      </c>
      <c r="G49" s="222"/>
      <c r="H49" s="44"/>
      <c r="I49" s="44"/>
      <c r="J49" s="44"/>
      <c r="K49" s="44"/>
    </row>
    <row r="50" spans="1:11">
      <c r="A50" s="44" t="s">
        <v>248</v>
      </c>
      <c r="B50" s="44" t="s">
        <v>117</v>
      </c>
      <c r="C50" s="225">
        <v>42902</v>
      </c>
      <c r="D50" s="226">
        <v>42906</v>
      </c>
      <c r="E50" s="227">
        <v>42942</v>
      </c>
      <c r="F50" s="39">
        <v>33438.65</v>
      </c>
      <c r="G50" s="222"/>
      <c r="H50" s="44"/>
      <c r="I50" s="44"/>
      <c r="J50" s="44"/>
      <c r="K50" s="44"/>
    </row>
    <row r="51" spans="1:11">
      <c r="A51" s="44" t="s">
        <v>274</v>
      </c>
      <c r="B51" s="44" t="s">
        <v>120</v>
      </c>
      <c r="C51" s="225">
        <v>42907</v>
      </c>
      <c r="D51" s="226">
        <v>42916</v>
      </c>
      <c r="E51" s="227">
        <v>42927</v>
      </c>
      <c r="F51" s="39">
        <v>2400.17</v>
      </c>
      <c r="G51" s="222"/>
      <c r="H51" s="44"/>
      <c r="I51" s="44"/>
      <c r="J51" s="44"/>
      <c r="K51" s="44"/>
    </row>
    <row r="52" spans="1:11">
      <c r="A52" s="44" t="s">
        <v>249</v>
      </c>
      <c r="B52" s="44" t="s">
        <v>117</v>
      </c>
      <c r="C52" s="225">
        <v>42912</v>
      </c>
      <c r="D52" s="226">
        <v>42918</v>
      </c>
      <c r="E52" s="227">
        <v>42935</v>
      </c>
      <c r="F52" s="39">
        <v>596.88</v>
      </c>
      <c r="G52" s="222"/>
      <c r="H52" s="44"/>
      <c r="I52" s="44"/>
      <c r="J52" s="44"/>
      <c r="K52" s="44"/>
    </row>
    <row r="53" spans="1:11">
      <c r="A53" s="44" t="s">
        <v>299</v>
      </c>
      <c r="B53" s="44" t="s">
        <v>117</v>
      </c>
      <c r="C53" s="225">
        <v>42913</v>
      </c>
      <c r="D53" s="226">
        <v>42918</v>
      </c>
      <c r="E53" s="227">
        <v>42943</v>
      </c>
      <c r="F53" s="39">
        <v>2656.39</v>
      </c>
      <c r="G53" s="222"/>
      <c r="H53" s="44"/>
      <c r="I53" s="44"/>
      <c r="J53" s="44"/>
      <c r="K53" s="44"/>
    </row>
    <row r="54" spans="1:11">
      <c r="A54" s="44" t="s">
        <v>300</v>
      </c>
      <c r="B54" s="44" t="s">
        <v>117</v>
      </c>
      <c r="C54" s="225">
        <v>42914</v>
      </c>
      <c r="D54" s="226">
        <v>42922</v>
      </c>
      <c r="E54" s="227">
        <v>42950</v>
      </c>
      <c r="F54" s="39">
        <v>7292.95</v>
      </c>
      <c r="G54" s="222"/>
      <c r="H54" s="44"/>
      <c r="I54" s="44"/>
      <c r="J54" s="44"/>
      <c r="K54" s="44"/>
    </row>
    <row r="55" spans="1:11">
      <c r="A55" s="44" t="s">
        <v>326</v>
      </c>
      <c r="B55" s="44" t="s">
        <v>119</v>
      </c>
      <c r="C55" s="225">
        <v>42916</v>
      </c>
      <c r="D55" s="226">
        <v>42918</v>
      </c>
      <c r="E55" s="227">
        <v>42951</v>
      </c>
      <c r="F55" s="39">
        <v>67484.94</v>
      </c>
      <c r="G55" s="222"/>
      <c r="H55" s="44"/>
      <c r="I55" s="44"/>
      <c r="J55" s="44"/>
      <c r="K55" s="44"/>
    </row>
    <row r="56" spans="1:11">
      <c r="A56" s="44" t="s">
        <v>301</v>
      </c>
      <c r="B56" s="44" t="s">
        <v>117</v>
      </c>
      <c r="C56" s="225">
        <v>42920</v>
      </c>
      <c r="D56" s="226">
        <v>42926</v>
      </c>
      <c r="E56" s="227">
        <v>42944</v>
      </c>
      <c r="F56" s="221">
        <v>558.52</v>
      </c>
      <c r="G56" s="222"/>
      <c r="H56" s="44"/>
      <c r="I56" s="44"/>
      <c r="J56" s="44"/>
      <c r="K56" s="44"/>
    </row>
    <row r="57" spans="1:11">
      <c r="A57" s="44" t="s">
        <v>333</v>
      </c>
      <c r="B57" s="44" t="s">
        <v>120</v>
      </c>
      <c r="C57" s="225">
        <v>42920</v>
      </c>
      <c r="D57" s="226">
        <v>42929</v>
      </c>
      <c r="E57" s="227">
        <v>42941</v>
      </c>
      <c r="F57" s="39">
        <v>5290.35</v>
      </c>
      <c r="G57" s="222"/>
      <c r="H57" s="44"/>
      <c r="I57" s="44"/>
      <c r="J57" s="44"/>
      <c r="K57" s="44"/>
    </row>
    <row r="58" spans="1:11">
      <c r="A58" s="44" t="s">
        <v>302</v>
      </c>
      <c r="B58" s="44" t="s">
        <v>117</v>
      </c>
      <c r="C58" s="225">
        <v>42924</v>
      </c>
      <c r="D58" s="226">
        <v>42930</v>
      </c>
      <c r="E58" s="227">
        <v>42955</v>
      </c>
      <c r="F58" s="39">
        <v>3491.02</v>
      </c>
      <c r="G58" s="222"/>
      <c r="H58" s="44"/>
      <c r="I58" s="44"/>
      <c r="J58" s="44"/>
      <c r="K58" s="44"/>
    </row>
    <row r="59" spans="1:11">
      <c r="A59" s="44" t="s">
        <v>303</v>
      </c>
      <c r="B59" s="44" t="s">
        <v>117</v>
      </c>
      <c r="C59" s="225">
        <v>42927</v>
      </c>
      <c r="D59" s="226">
        <v>42932</v>
      </c>
      <c r="E59" s="227">
        <v>42940</v>
      </c>
      <c r="F59" s="39">
        <v>742.05</v>
      </c>
      <c r="G59" s="222"/>
      <c r="H59" s="44"/>
      <c r="I59" s="44"/>
      <c r="J59" s="44"/>
      <c r="K59" s="44"/>
    </row>
    <row r="60" spans="1:11">
      <c r="A60" s="44" t="s">
        <v>272</v>
      </c>
      <c r="B60" s="44" t="s">
        <v>116</v>
      </c>
      <c r="C60" s="225">
        <v>42935</v>
      </c>
      <c r="D60" s="226">
        <v>42943</v>
      </c>
      <c r="E60" s="227">
        <v>42961</v>
      </c>
      <c r="F60" s="39">
        <v>763.81</v>
      </c>
      <c r="G60" s="222"/>
      <c r="H60" s="44"/>
      <c r="I60" s="44"/>
      <c r="J60" s="44"/>
      <c r="K60" s="44"/>
    </row>
    <row r="61" spans="1:11">
      <c r="A61" s="44" t="s">
        <v>250</v>
      </c>
      <c r="B61" s="44" t="s">
        <v>117</v>
      </c>
      <c r="C61" s="225">
        <v>42936</v>
      </c>
      <c r="D61" s="226">
        <v>42946</v>
      </c>
      <c r="E61" s="227">
        <v>42953</v>
      </c>
      <c r="F61" s="39">
        <v>5469.93</v>
      </c>
      <c r="G61" s="222"/>
      <c r="H61" s="44"/>
      <c r="I61" s="44"/>
      <c r="J61" s="44"/>
      <c r="K61" s="44"/>
    </row>
    <row r="62" spans="1:11">
      <c r="A62" s="44" t="s">
        <v>304</v>
      </c>
      <c r="B62" s="44" t="s">
        <v>117</v>
      </c>
      <c r="C62" s="225">
        <v>42944</v>
      </c>
      <c r="D62" s="226">
        <v>42950</v>
      </c>
      <c r="E62" s="227">
        <v>42986</v>
      </c>
      <c r="F62" s="39">
        <v>8772.59</v>
      </c>
      <c r="G62" s="222"/>
      <c r="H62" s="44"/>
      <c r="I62" s="44"/>
      <c r="J62" s="44"/>
      <c r="K62" s="44"/>
    </row>
    <row r="63" spans="1:11">
      <c r="A63" s="44" t="s">
        <v>305</v>
      </c>
      <c r="B63" s="44" t="s">
        <v>117</v>
      </c>
      <c r="C63" s="225">
        <v>42947</v>
      </c>
      <c r="D63" s="226">
        <v>42948</v>
      </c>
      <c r="E63" s="227">
        <v>42981</v>
      </c>
      <c r="F63" s="39">
        <v>7154.49</v>
      </c>
      <c r="G63" s="222"/>
      <c r="H63" s="44"/>
      <c r="I63" s="44"/>
      <c r="J63" s="44"/>
      <c r="K63" s="44"/>
    </row>
    <row r="64" spans="1:11">
      <c r="A64" s="44" t="s">
        <v>306</v>
      </c>
      <c r="B64" s="44" t="s">
        <v>117</v>
      </c>
      <c r="C64" s="225">
        <v>42963</v>
      </c>
      <c r="D64" s="226">
        <v>42966</v>
      </c>
      <c r="E64" s="227">
        <v>42990</v>
      </c>
      <c r="F64" s="39">
        <v>2453.63</v>
      </c>
      <c r="G64" s="222"/>
      <c r="H64" s="44"/>
      <c r="I64" s="44"/>
      <c r="J64" s="44"/>
      <c r="K64" s="44"/>
    </row>
    <row r="65" spans="1:11">
      <c r="A65" s="44" t="s">
        <v>251</v>
      </c>
      <c r="B65" s="44" t="s">
        <v>117</v>
      </c>
      <c r="C65" s="225">
        <v>42967</v>
      </c>
      <c r="D65" s="226">
        <v>42974</v>
      </c>
      <c r="E65" s="227">
        <v>42996</v>
      </c>
      <c r="F65" s="39">
        <v>5355.85</v>
      </c>
      <c r="G65" s="222"/>
      <c r="H65" s="44"/>
      <c r="I65" s="44"/>
      <c r="J65" s="44"/>
      <c r="K65" s="44"/>
    </row>
    <row r="66" spans="1:11">
      <c r="A66" s="44" t="s">
        <v>252</v>
      </c>
      <c r="B66" s="44" t="s">
        <v>117</v>
      </c>
      <c r="C66" s="225">
        <v>42971</v>
      </c>
      <c r="D66" s="226">
        <v>42971</v>
      </c>
      <c r="E66" s="227">
        <v>42992</v>
      </c>
      <c r="F66" s="39">
        <v>1932.49</v>
      </c>
      <c r="G66" s="222"/>
      <c r="H66" s="44"/>
      <c r="I66" s="44"/>
      <c r="J66" s="44"/>
      <c r="K66" s="44"/>
    </row>
    <row r="67" spans="1:11">
      <c r="A67" s="44" t="s">
        <v>307</v>
      </c>
      <c r="B67" s="44" t="s">
        <v>117</v>
      </c>
      <c r="C67" s="225">
        <v>42972</v>
      </c>
      <c r="D67" s="226">
        <v>42975</v>
      </c>
      <c r="E67" s="227">
        <v>42985</v>
      </c>
      <c r="F67" s="39">
        <v>7138.88</v>
      </c>
      <c r="G67" s="222"/>
      <c r="H67" s="44"/>
      <c r="I67" s="44"/>
      <c r="J67" s="44"/>
      <c r="K67" s="44"/>
    </row>
    <row r="68" spans="1:11">
      <c r="A68" s="44" t="s">
        <v>253</v>
      </c>
      <c r="B68" s="44" t="s">
        <v>117</v>
      </c>
      <c r="C68" s="225">
        <v>42974</v>
      </c>
      <c r="D68" s="226">
        <v>42978</v>
      </c>
      <c r="E68" s="227">
        <v>42984</v>
      </c>
      <c r="F68" s="39">
        <v>1869.4</v>
      </c>
      <c r="G68" s="222"/>
      <c r="H68" s="44"/>
      <c r="I68" s="44"/>
      <c r="J68" s="44"/>
      <c r="K68" s="44"/>
    </row>
    <row r="69" spans="1:11">
      <c r="A69" s="44" t="s">
        <v>308</v>
      </c>
      <c r="B69" s="44" t="s">
        <v>117</v>
      </c>
      <c r="C69" s="225">
        <v>42976</v>
      </c>
      <c r="D69" s="226">
        <v>42977</v>
      </c>
      <c r="E69" s="227">
        <v>43001</v>
      </c>
      <c r="F69" s="39">
        <v>20903.490000000002</v>
      </c>
      <c r="G69" s="222"/>
      <c r="H69" s="44"/>
      <c r="I69" s="44"/>
      <c r="J69" s="44"/>
      <c r="K69" s="44"/>
    </row>
    <row r="70" spans="1:11">
      <c r="A70" s="44" t="s">
        <v>329</v>
      </c>
      <c r="B70" s="44" t="s">
        <v>116</v>
      </c>
      <c r="C70" s="225">
        <v>42976</v>
      </c>
      <c r="D70" s="226">
        <v>42981</v>
      </c>
      <c r="E70" s="227">
        <v>42995</v>
      </c>
      <c r="F70" s="39">
        <v>1358.18</v>
      </c>
      <c r="G70" s="222"/>
      <c r="H70" s="44"/>
      <c r="I70" s="44"/>
      <c r="J70" s="44"/>
      <c r="K70" s="44"/>
    </row>
    <row r="71" spans="1:11">
      <c r="A71" s="44" t="s">
        <v>254</v>
      </c>
      <c r="B71" s="44" t="s">
        <v>117</v>
      </c>
      <c r="C71" s="225">
        <v>42979</v>
      </c>
      <c r="D71" s="226">
        <v>42987</v>
      </c>
      <c r="E71" s="227">
        <v>42993</v>
      </c>
      <c r="F71" s="220">
        <v>1903.32</v>
      </c>
      <c r="G71" s="222"/>
      <c r="H71" s="44"/>
      <c r="I71" s="44"/>
      <c r="J71" s="44"/>
      <c r="K71" s="44"/>
    </row>
    <row r="72" spans="1:11">
      <c r="A72" s="44" t="s">
        <v>255</v>
      </c>
      <c r="B72" s="44" t="s">
        <v>117</v>
      </c>
      <c r="C72" s="225">
        <v>42979</v>
      </c>
      <c r="D72" s="226">
        <v>42981</v>
      </c>
      <c r="E72" s="227">
        <v>43007</v>
      </c>
      <c r="F72" s="39">
        <v>5322.32</v>
      </c>
      <c r="G72" s="222"/>
      <c r="H72" s="44"/>
      <c r="I72" s="44"/>
      <c r="J72" s="44"/>
      <c r="K72" s="44"/>
    </row>
    <row r="73" spans="1:11">
      <c r="A73" s="44" t="s">
        <v>309</v>
      </c>
      <c r="B73" s="44" t="s">
        <v>117</v>
      </c>
      <c r="C73" s="225">
        <v>42984</v>
      </c>
      <c r="D73" s="226">
        <v>42994</v>
      </c>
      <c r="E73" s="227">
        <v>43018</v>
      </c>
      <c r="F73" s="39">
        <v>6756.96</v>
      </c>
      <c r="G73" s="222"/>
      <c r="H73" s="44"/>
      <c r="I73" s="44"/>
      <c r="J73" s="44"/>
      <c r="K73" s="44"/>
    </row>
    <row r="74" spans="1:11">
      <c r="A74" s="44" t="s">
        <v>310</v>
      </c>
      <c r="B74" s="44" t="s">
        <v>117</v>
      </c>
      <c r="C74" s="225">
        <v>42986</v>
      </c>
      <c r="D74" s="226">
        <v>42989</v>
      </c>
      <c r="E74" s="227">
        <v>42999</v>
      </c>
      <c r="F74" s="39">
        <v>212.88</v>
      </c>
      <c r="G74" s="222"/>
      <c r="H74" s="44"/>
      <c r="I74" s="44"/>
      <c r="J74" s="44"/>
      <c r="K74" s="44"/>
    </row>
    <row r="75" spans="1:11">
      <c r="A75" s="44" t="s">
        <v>276</v>
      </c>
      <c r="B75" s="44" t="s">
        <v>122</v>
      </c>
      <c r="C75" s="225">
        <v>42986</v>
      </c>
      <c r="D75" s="226">
        <v>42992</v>
      </c>
      <c r="E75" s="227">
        <v>43007</v>
      </c>
      <c r="F75" s="39">
        <v>1897.22</v>
      </c>
      <c r="G75" s="222"/>
      <c r="H75" s="44"/>
      <c r="I75" s="44"/>
      <c r="J75" s="44"/>
      <c r="K75" s="44"/>
    </row>
    <row r="76" spans="1:11">
      <c r="A76" s="44" t="s">
        <v>256</v>
      </c>
      <c r="B76" s="44" t="s">
        <v>117</v>
      </c>
      <c r="C76" s="225">
        <v>42987</v>
      </c>
      <c r="D76" s="226">
        <v>42989</v>
      </c>
      <c r="E76" s="227">
        <v>43006</v>
      </c>
      <c r="F76" s="39">
        <v>2658.37</v>
      </c>
      <c r="G76" s="222"/>
      <c r="H76" s="44"/>
      <c r="I76" s="44"/>
      <c r="J76" s="44"/>
      <c r="K76" s="44"/>
    </row>
    <row r="77" spans="1:11">
      <c r="A77" s="44" t="s">
        <v>311</v>
      </c>
      <c r="B77" s="44" t="s">
        <v>117</v>
      </c>
      <c r="C77" s="225">
        <v>42988</v>
      </c>
      <c r="D77" s="226">
        <v>42989</v>
      </c>
      <c r="E77" s="227">
        <v>43007</v>
      </c>
      <c r="F77" s="39">
        <v>2789.53</v>
      </c>
      <c r="G77" s="222"/>
      <c r="H77" s="44"/>
      <c r="I77" s="44"/>
      <c r="J77" s="44"/>
      <c r="K77" s="44"/>
    </row>
    <row r="78" spans="1:11">
      <c r="A78" s="44" t="s">
        <v>312</v>
      </c>
      <c r="B78" s="44" t="s">
        <v>117</v>
      </c>
      <c r="C78" s="225">
        <v>42989</v>
      </c>
      <c r="D78" s="226">
        <v>42993</v>
      </c>
      <c r="E78" s="227">
        <v>43018</v>
      </c>
      <c r="F78" s="39">
        <v>53065.53</v>
      </c>
      <c r="G78" s="222"/>
      <c r="H78" s="44"/>
      <c r="I78" s="44"/>
      <c r="J78" s="44"/>
      <c r="K78" s="44"/>
    </row>
    <row r="79" spans="1:11">
      <c r="A79" s="44" t="s">
        <v>257</v>
      </c>
      <c r="B79" s="44" t="s">
        <v>117</v>
      </c>
      <c r="C79" s="225">
        <v>43003</v>
      </c>
      <c r="D79" s="226">
        <v>43007</v>
      </c>
      <c r="E79" s="227">
        <v>43044</v>
      </c>
      <c r="F79" s="39">
        <v>41765.67</v>
      </c>
      <c r="G79" s="222"/>
      <c r="H79" s="44"/>
      <c r="I79" s="44"/>
      <c r="J79" s="44"/>
      <c r="K79" s="44"/>
    </row>
    <row r="80" spans="1:11">
      <c r="A80" s="44" t="s">
        <v>263</v>
      </c>
      <c r="B80" s="44" t="s">
        <v>121</v>
      </c>
      <c r="C80" s="225">
        <v>43005</v>
      </c>
      <c r="D80" s="226">
        <v>43009</v>
      </c>
      <c r="E80" s="227">
        <v>43033</v>
      </c>
      <c r="F80" s="39">
        <v>9899.77</v>
      </c>
      <c r="G80" s="222"/>
      <c r="H80" s="44"/>
      <c r="I80" s="44"/>
      <c r="J80" s="44"/>
      <c r="K80" s="44"/>
    </row>
    <row r="81" spans="1:11">
      <c r="A81" s="44" t="s">
        <v>327</v>
      </c>
      <c r="B81" s="44" t="s">
        <v>119</v>
      </c>
      <c r="C81" s="225">
        <v>43006</v>
      </c>
      <c r="D81" s="226">
        <v>43011</v>
      </c>
      <c r="E81" s="227">
        <v>43034</v>
      </c>
      <c r="F81" s="39">
        <v>15216.08</v>
      </c>
      <c r="G81" s="222"/>
      <c r="H81" s="44"/>
      <c r="I81" s="44"/>
      <c r="J81" s="44"/>
      <c r="K81" s="44"/>
    </row>
    <row r="82" spans="1:11">
      <c r="A82" s="44" t="s">
        <v>313</v>
      </c>
      <c r="B82" s="44" t="s">
        <v>117</v>
      </c>
      <c r="C82" s="225">
        <v>43014</v>
      </c>
      <c r="D82" s="226">
        <v>43024</v>
      </c>
      <c r="E82" s="227">
        <v>43035</v>
      </c>
      <c r="F82" s="39">
        <v>5214.49</v>
      </c>
      <c r="G82" s="222"/>
      <c r="H82" s="44"/>
      <c r="I82" s="44"/>
      <c r="J82" s="44"/>
      <c r="K82" s="44"/>
    </row>
    <row r="83" spans="1:11">
      <c r="A83" s="44" t="s">
        <v>258</v>
      </c>
      <c r="B83" s="44" t="s">
        <v>117</v>
      </c>
      <c r="C83" s="225">
        <v>43020</v>
      </c>
      <c r="D83" s="226">
        <v>43020</v>
      </c>
      <c r="E83" s="227">
        <v>43044</v>
      </c>
      <c r="F83" s="39">
        <v>1610.59</v>
      </c>
      <c r="G83" s="222"/>
      <c r="H83" s="44"/>
      <c r="I83" s="44"/>
      <c r="J83" s="44"/>
      <c r="K83" s="44"/>
    </row>
    <row r="84" spans="1:11">
      <c r="A84" s="44" t="s">
        <v>259</v>
      </c>
      <c r="B84" s="44" t="s">
        <v>117</v>
      </c>
      <c r="C84" s="225">
        <v>43025</v>
      </c>
      <c r="D84" s="226">
        <v>43027</v>
      </c>
      <c r="E84" s="227">
        <v>43055</v>
      </c>
      <c r="F84" s="39">
        <v>2953.76</v>
      </c>
      <c r="G84" s="222"/>
      <c r="H84" s="44"/>
      <c r="I84" s="44"/>
      <c r="J84" s="44"/>
      <c r="K84" s="44"/>
    </row>
    <row r="85" spans="1:11">
      <c r="A85" s="44" t="s">
        <v>330</v>
      </c>
      <c r="B85" s="44" t="s">
        <v>116</v>
      </c>
      <c r="C85" s="225">
        <v>43038</v>
      </c>
      <c r="D85" s="226">
        <v>43041</v>
      </c>
      <c r="E85" s="227">
        <v>43064</v>
      </c>
      <c r="F85" s="39">
        <v>17010.97</v>
      </c>
      <c r="G85" s="222"/>
      <c r="H85" s="44"/>
      <c r="I85" s="44"/>
      <c r="J85" s="44"/>
      <c r="K85" s="44"/>
    </row>
    <row r="86" spans="1:11">
      <c r="A86" s="44" t="s">
        <v>260</v>
      </c>
      <c r="B86" s="44" t="s">
        <v>117</v>
      </c>
      <c r="C86" s="225">
        <v>43044</v>
      </c>
      <c r="D86" s="226">
        <v>43047</v>
      </c>
      <c r="E86" s="227">
        <v>43077</v>
      </c>
      <c r="F86" s="39">
        <v>27720.15</v>
      </c>
      <c r="G86" s="222"/>
      <c r="H86" s="44"/>
      <c r="I86" s="44"/>
      <c r="J86" s="44"/>
      <c r="K86" s="44"/>
    </row>
    <row r="87" spans="1:11">
      <c r="A87" s="44" t="s">
        <v>314</v>
      </c>
      <c r="B87" s="44" t="s">
        <v>117</v>
      </c>
      <c r="C87" s="225">
        <v>43048</v>
      </c>
      <c r="D87" s="226">
        <v>43051</v>
      </c>
      <c r="E87" s="227">
        <v>43073</v>
      </c>
      <c r="F87" s="39">
        <v>1147.42</v>
      </c>
      <c r="G87" s="222"/>
      <c r="H87" s="44"/>
      <c r="I87" s="44"/>
      <c r="J87" s="44"/>
      <c r="K87" s="44"/>
    </row>
    <row r="88" spans="1:11">
      <c r="A88" s="44" t="s">
        <v>315</v>
      </c>
      <c r="B88" s="44" t="s">
        <v>117</v>
      </c>
      <c r="C88" s="225">
        <v>43051</v>
      </c>
      <c r="D88" s="226">
        <v>43059</v>
      </c>
      <c r="E88" s="227">
        <v>43096</v>
      </c>
      <c r="F88" s="39">
        <v>12305.94</v>
      </c>
      <c r="G88" s="222"/>
      <c r="H88" s="44"/>
      <c r="I88" s="44"/>
      <c r="J88" s="44"/>
      <c r="K88" s="44"/>
    </row>
    <row r="89" spans="1:11">
      <c r="A89" s="44" t="s">
        <v>316</v>
      </c>
      <c r="B89" s="44" t="s">
        <v>117</v>
      </c>
      <c r="C89" s="225">
        <v>43052</v>
      </c>
      <c r="D89" s="226">
        <v>43062</v>
      </c>
      <c r="E89" s="227">
        <v>43094</v>
      </c>
      <c r="F89" s="39">
        <v>30721.63</v>
      </c>
      <c r="G89" s="222"/>
      <c r="H89" s="44"/>
      <c r="I89" s="44"/>
      <c r="J89" s="44"/>
      <c r="K89" s="44"/>
    </row>
    <row r="90" spans="1:11">
      <c r="A90" s="44" t="s">
        <v>261</v>
      </c>
      <c r="B90" s="44" t="s">
        <v>117</v>
      </c>
      <c r="C90" s="225">
        <v>43056</v>
      </c>
      <c r="D90" s="226">
        <v>43064</v>
      </c>
      <c r="E90" s="227">
        <v>43069</v>
      </c>
      <c r="F90" s="39">
        <v>5704.81</v>
      </c>
      <c r="G90" s="222"/>
      <c r="H90" s="44"/>
      <c r="I90" s="44"/>
      <c r="J90" s="44"/>
      <c r="K90" s="44"/>
    </row>
    <row r="91" spans="1:11">
      <c r="A91" s="44" t="s">
        <v>331</v>
      </c>
      <c r="B91" s="44" t="s">
        <v>116</v>
      </c>
      <c r="C91" s="225">
        <v>43057</v>
      </c>
      <c r="D91" s="226">
        <v>43066</v>
      </c>
      <c r="E91" s="227">
        <v>43105</v>
      </c>
      <c r="F91" s="39">
        <v>13354.55</v>
      </c>
      <c r="G91" s="222"/>
      <c r="H91" s="44"/>
      <c r="I91" s="44"/>
      <c r="J91" s="44"/>
      <c r="K91" s="44"/>
    </row>
    <row r="92" spans="1:11">
      <c r="A92" s="44" t="s">
        <v>317</v>
      </c>
      <c r="B92" s="44" t="s">
        <v>117</v>
      </c>
      <c r="C92" s="225">
        <v>43060</v>
      </c>
      <c r="D92" s="226">
        <v>43062</v>
      </c>
      <c r="E92" s="227">
        <v>43084</v>
      </c>
      <c r="F92" s="39">
        <v>11198.28</v>
      </c>
      <c r="G92" s="222"/>
      <c r="H92" s="44"/>
      <c r="I92" s="44"/>
      <c r="J92" s="44"/>
      <c r="K92" s="44"/>
    </row>
    <row r="93" spans="1:11">
      <c r="A93" s="44" t="s">
        <v>262</v>
      </c>
      <c r="B93" s="44" t="s">
        <v>117</v>
      </c>
      <c r="C93" s="225">
        <v>43060</v>
      </c>
      <c r="D93" s="226">
        <v>43064</v>
      </c>
      <c r="E93" s="227">
        <v>43089</v>
      </c>
      <c r="F93" s="39">
        <v>4313.7</v>
      </c>
      <c r="G93" s="222"/>
      <c r="H93" s="44"/>
      <c r="I93" s="44"/>
      <c r="J93" s="44"/>
      <c r="K93" s="44"/>
    </row>
    <row r="94" spans="1:11">
      <c r="A94" s="44" t="s">
        <v>318</v>
      </c>
      <c r="B94" s="44" t="s">
        <v>117</v>
      </c>
      <c r="C94" s="225">
        <v>43061</v>
      </c>
      <c r="D94" s="226">
        <v>43062</v>
      </c>
      <c r="E94" s="227">
        <v>43071</v>
      </c>
      <c r="F94" s="39">
        <v>1090.81</v>
      </c>
      <c r="G94" s="222"/>
      <c r="H94" s="44"/>
      <c r="I94" s="44"/>
      <c r="J94" s="44"/>
      <c r="K94" s="44"/>
    </row>
    <row r="95" spans="1:11">
      <c r="A95" s="44" t="s">
        <v>319</v>
      </c>
      <c r="B95" s="44" t="s">
        <v>117</v>
      </c>
      <c r="C95" s="225">
        <v>43062</v>
      </c>
      <c r="D95" s="226">
        <v>43071</v>
      </c>
      <c r="E95" s="227">
        <v>43077</v>
      </c>
      <c r="F95" s="39">
        <v>644.54</v>
      </c>
      <c r="G95" s="222"/>
      <c r="H95" s="44"/>
      <c r="I95" s="44"/>
      <c r="J95" s="44"/>
      <c r="K95" s="44"/>
    </row>
    <row r="96" spans="1:11">
      <c r="A96" s="44" t="s">
        <v>320</v>
      </c>
      <c r="B96" s="44" t="s">
        <v>117</v>
      </c>
      <c r="C96" s="225">
        <v>43063</v>
      </c>
      <c r="D96" s="226">
        <v>43070</v>
      </c>
      <c r="E96" s="227">
        <v>43073</v>
      </c>
      <c r="F96" s="39">
        <v>953.28</v>
      </c>
      <c r="G96" s="222"/>
      <c r="H96" s="44"/>
      <c r="I96" s="44"/>
      <c r="J96" s="44"/>
      <c r="K96" s="44"/>
    </row>
    <row r="97" spans="1:11">
      <c r="A97" s="44" t="s">
        <v>321</v>
      </c>
      <c r="B97" s="44" t="s">
        <v>117</v>
      </c>
      <c r="C97" s="225">
        <v>43067</v>
      </c>
      <c r="D97" s="226">
        <v>43070</v>
      </c>
      <c r="E97" s="227">
        <v>43103</v>
      </c>
      <c r="F97" s="39">
        <v>8544.26</v>
      </c>
      <c r="G97" s="222"/>
      <c r="H97" s="44"/>
      <c r="I97" s="44"/>
      <c r="J97" s="44"/>
      <c r="K97" s="44"/>
    </row>
    <row r="98" spans="1:11">
      <c r="A98" s="44" t="s">
        <v>275</v>
      </c>
      <c r="B98" s="44" t="s">
        <v>120</v>
      </c>
      <c r="C98" s="225">
        <v>43067</v>
      </c>
      <c r="D98" s="226">
        <v>43069</v>
      </c>
      <c r="E98" s="227">
        <v>43083</v>
      </c>
      <c r="F98" s="39">
        <v>3662.81</v>
      </c>
      <c r="G98" s="222"/>
      <c r="H98" s="44"/>
      <c r="I98" s="44"/>
      <c r="J98" s="44"/>
      <c r="K98" s="44"/>
    </row>
    <row r="99" spans="1:11">
      <c r="A99" s="44" t="s">
        <v>322</v>
      </c>
      <c r="B99" s="44" t="s">
        <v>117</v>
      </c>
      <c r="C99" s="225">
        <v>43088</v>
      </c>
      <c r="D99" s="226">
        <v>43094</v>
      </c>
      <c r="E99" s="227">
        <v>43116</v>
      </c>
      <c r="F99" s="39">
        <v>4633.41</v>
      </c>
      <c r="G99" s="222"/>
      <c r="H99" s="44"/>
      <c r="I99" s="44"/>
      <c r="J99" s="44"/>
      <c r="K99" s="44"/>
    </row>
    <row r="100" spans="1:11">
      <c r="A100" s="44" t="s">
        <v>323</v>
      </c>
      <c r="B100" s="44" t="s">
        <v>117</v>
      </c>
      <c r="C100" s="225">
        <v>43089</v>
      </c>
      <c r="D100" s="226">
        <v>43090</v>
      </c>
      <c r="E100" s="227">
        <v>43112</v>
      </c>
      <c r="F100" s="39">
        <v>4871.2</v>
      </c>
      <c r="G100" s="222"/>
      <c r="H100" s="44"/>
      <c r="I100" s="44"/>
      <c r="J100" s="44"/>
      <c r="K100" s="44"/>
    </row>
    <row r="101" spans="1:11">
      <c r="A101" s="44" t="s">
        <v>265</v>
      </c>
      <c r="B101" s="44" t="s">
        <v>118</v>
      </c>
      <c r="C101" s="225">
        <v>43091</v>
      </c>
      <c r="D101" s="226">
        <v>43096</v>
      </c>
      <c r="E101" s="227">
        <v>43100</v>
      </c>
      <c r="F101" s="39">
        <v>25429.46</v>
      </c>
      <c r="G101" s="222"/>
      <c r="H101" s="44"/>
      <c r="I101" s="44"/>
      <c r="J101" s="44"/>
      <c r="K101" s="44"/>
    </row>
    <row r="102" spans="1:11">
      <c r="A102" s="44" t="s">
        <v>324</v>
      </c>
      <c r="B102" s="44" t="s">
        <v>117</v>
      </c>
      <c r="C102" s="225">
        <v>43094</v>
      </c>
      <c r="D102" s="226">
        <v>43095</v>
      </c>
      <c r="E102" s="227">
        <v>43103</v>
      </c>
      <c r="F102" s="39">
        <v>4861.07</v>
      </c>
      <c r="G102" s="222"/>
      <c r="H102" s="44"/>
      <c r="I102" s="44"/>
      <c r="J102" s="44"/>
      <c r="K102" s="44"/>
    </row>
    <row r="103" spans="1:11">
      <c r="A103" s="44"/>
      <c r="B103" s="44"/>
      <c r="C103" s="44"/>
      <c r="D103" s="44"/>
      <c r="E103" s="218"/>
      <c r="F103" s="44"/>
      <c r="G103" s="44"/>
      <c r="H103" s="44"/>
      <c r="I103" s="44"/>
    </row>
  </sheetData>
  <conditionalFormatting sqref="N7">
    <cfRule type="cellIs" dxfId="11" priority="11" operator="equal">
      <formula>"Correct"</formula>
    </cfRule>
    <cfRule type="cellIs" dxfId="10" priority="12" operator="equal">
      <formula>"Incorrect"</formula>
    </cfRule>
  </conditionalFormatting>
  <conditionalFormatting sqref="N12">
    <cfRule type="cellIs" dxfId="9" priority="9" operator="equal">
      <formula>"Correct"</formula>
    </cfRule>
    <cfRule type="cellIs" dxfId="8" priority="10" operator="equal">
      <formula>"Incorrect"</formula>
    </cfRule>
  </conditionalFormatting>
  <conditionalFormatting sqref="N17">
    <cfRule type="cellIs" dxfId="7" priority="7" operator="equal">
      <formula>"Correct"</formula>
    </cfRule>
    <cfRule type="cellIs" dxfId="6" priority="8" operator="equal">
      <formula>"Incorrect"</formula>
    </cfRule>
  </conditionalFormatting>
  <conditionalFormatting sqref="N21">
    <cfRule type="cellIs" dxfId="5" priority="5" operator="equal">
      <formula>"Correct"</formula>
    </cfRule>
    <cfRule type="cellIs" dxfId="4" priority="6" operator="equal">
      <formula>"Incorrect"</formula>
    </cfRule>
  </conditionalFormatting>
  <conditionalFormatting sqref="N27">
    <cfRule type="cellIs" dxfId="3" priority="3" operator="equal">
      <formula>"Correct"</formula>
    </cfRule>
    <cfRule type="cellIs" dxfId="2" priority="4" operator="equal">
      <formula>"Incorrect"</formula>
    </cfRule>
  </conditionalFormatting>
  <conditionalFormatting sqref="N3">
    <cfRule type="cellIs" dxfId="1" priority="1" operator="equal">
      <formula>"Correct"</formula>
    </cfRule>
    <cfRule type="cellIs" dxfId="0" priority="2" operator="equal">
      <formula>"Incorrect"</formula>
    </cfRule>
  </conditionalFormatting>
  <pageMargins left="0.7" right="0.7" top="0.75" bottom="0.75" header="0.3" footer="0.3"/>
  <pageSetup orientation="portrait" horizontalDpi="0" verticalDpi="0"/>
  <tableParts count="1">
    <tablePart r:id="rId1"/>
  </tableParts>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7</vt:i4>
      </vt:variant>
    </vt:vector>
  </HeadingPairs>
  <TitlesOfParts>
    <vt:vector size="7" baseType="lpstr">
      <vt:lpstr>Introduction</vt:lpstr>
      <vt:lpstr>COUNTIFS &amp; SUMIFS</vt:lpstr>
      <vt:lpstr>IF</vt:lpstr>
      <vt:lpstr>VLOOKUP</vt:lpstr>
      <vt:lpstr>PivotTables</vt:lpstr>
      <vt:lpstr>Data Visualization</vt:lpstr>
      <vt:lpstr>Exercise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Erik Chen</dc:creator>
  <cp:lastModifiedBy>Microsoft Office User</cp:lastModifiedBy>
  <dcterms:created xsi:type="dcterms:W3CDTF">2020-10-31T21:05:11Z</dcterms:created>
  <dcterms:modified xsi:type="dcterms:W3CDTF">2022-01-04T23:43:37Z</dcterms:modified>
</cp:coreProperties>
</file>