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\Downloads\"/>
    </mc:Choice>
  </mc:AlternateContent>
  <xr:revisionPtr revIDLastSave="0" documentId="13_ncr:1_{59CABB2A-2DCD-4D76-80FF-537DBE96B1FC}" xr6:coauthVersionLast="45" xr6:coauthVersionMax="45" xr10:uidLastSave="{00000000-0000-0000-0000-000000000000}"/>
  <bookViews>
    <workbookView xWindow="-110" yWindow="-110" windowWidth="19420" windowHeight="10420" xr2:uid="{B27C0475-560F-954C-8332-C2B8D4414278}"/>
  </bookViews>
  <sheets>
    <sheet name="Introduction" sheetId="1" r:id="rId1"/>
    <sheet name="SUM &amp; PRODUCT" sheetId="2" r:id="rId2"/>
    <sheet name="IF" sheetId="5" r:id="rId3"/>
    <sheet name="VLOOKUP" sheetId="4" r:id="rId4"/>
    <sheet name="COUNTIF(S) &amp; SUMIF(S)" sheetId="3" r:id="rId5"/>
    <sheet name="PivotTables &amp; Calculated Fields" sheetId="9" r:id="rId6"/>
    <sheet name="Goal Seek" sheetId="14" r:id="rId7"/>
    <sheet name="Data Set" sheetId="6" r:id="rId8"/>
    <sheet name="Questions" sheetId="8" r:id="rId9"/>
    <sheet name="PivotTable Solution" sheetId="15" r:id="rId10"/>
  </sheets>
  <calcPr calcId="191029"/>
  <pivotCaches>
    <pivotCache cacheId="0" r:id="rId11"/>
    <pivotCache cacheId="1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3" l="1"/>
  <c r="I16" i="4"/>
  <c r="H7" i="14" l="1"/>
  <c r="H18" i="3"/>
  <c r="H17" i="3"/>
  <c r="H16" i="3"/>
  <c r="H15" i="3"/>
  <c r="J41" i="3"/>
  <c r="J27" i="4"/>
  <c r="J26" i="4"/>
  <c r="J25" i="4"/>
  <c r="J24" i="4"/>
  <c r="J23" i="4"/>
  <c r="I18" i="4"/>
  <c r="I17" i="4"/>
  <c r="H17" i="8" l="1"/>
  <c r="H54" i="3"/>
  <c r="H24" i="3"/>
  <c r="I29" i="4"/>
  <c r="H52" i="3" l="1"/>
  <c r="H22" i="3"/>
  <c r="G19" i="5"/>
  <c r="G20" i="5"/>
  <c r="G21" i="5"/>
  <c r="G18" i="5"/>
  <c r="G19" i="2"/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2" i="6"/>
  <c r="H4" i="8"/>
  <c r="H5" i="8" s="1"/>
  <c r="H3" i="8"/>
  <c r="H21" i="8" l="1"/>
  <c r="H19" i="8"/>
  <c r="H23" i="8"/>
  <c r="C33" i="8"/>
  <c r="G14" i="5" l="1"/>
  <c r="G15" i="5"/>
  <c r="G16" i="5"/>
  <c r="G13" i="5"/>
  <c r="G14" i="2"/>
  <c r="G15" i="2"/>
  <c r="G16" i="2"/>
  <c r="E34" i="1"/>
  <c r="E35" i="1"/>
  <c r="D34" i="1"/>
  <c r="C34" i="1"/>
  <c r="C35" i="1"/>
  <c r="D35" i="1"/>
  <c r="E25" i="1"/>
  <c r="E26" i="1"/>
  <c r="E24" i="1"/>
  <c r="E15" i="1"/>
  <c r="E16" i="1"/>
  <c r="E14" i="1"/>
  <c r="F6" i="1"/>
  <c r="F9" i="1"/>
  <c r="F8" i="1"/>
  <c r="F7" i="1"/>
  <c r="F5" i="1"/>
  <c r="F4" i="1"/>
</calcChain>
</file>

<file path=xl/sharedStrings.xml><?xml version="1.0" encoding="utf-8"?>
<sst xmlns="http://schemas.openxmlformats.org/spreadsheetml/2006/main" count="1249" uniqueCount="257">
  <si>
    <t>Operator</t>
  </si>
  <si>
    <t>Meaning</t>
  </si>
  <si>
    <t>=</t>
  </si>
  <si>
    <t>&lt;&gt;</t>
  </si>
  <si>
    <t>&gt;</t>
  </si>
  <si>
    <t>&lt;</t>
  </si>
  <si>
    <t>&gt;=</t>
  </si>
  <si>
    <t>&lt;=</t>
  </si>
  <si>
    <t>Equal to</t>
  </si>
  <si>
    <t>Not equal to</t>
  </si>
  <si>
    <t>Greater than</t>
  </si>
  <si>
    <t>Less than</t>
  </si>
  <si>
    <t>Greater than or equal to</t>
  </si>
  <si>
    <t>Less than or equal to</t>
  </si>
  <si>
    <t>Logical Operators</t>
  </si>
  <si>
    <t>Keyboard Shortcuts</t>
  </si>
  <si>
    <t>Cycle through cell reference</t>
  </si>
  <si>
    <t>Display formula + highlight inputs</t>
  </si>
  <si>
    <t>Shortcut</t>
  </si>
  <si>
    <t>Windows/PC</t>
  </si>
  <si>
    <t>Control + (Up/Down/Left/Right)</t>
  </si>
  <si>
    <t>Control + Shift + (Up/Down/Left/Right)</t>
  </si>
  <si>
    <t>Command + (Up/Down/Left/Right)</t>
  </si>
  <si>
    <t>Command + Shift + (Up/Down/Left/Right)</t>
  </si>
  <si>
    <t>F4</t>
  </si>
  <si>
    <t>F2</t>
  </si>
  <si>
    <t>Control + U</t>
  </si>
  <si>
    <t>Mac</t>
  </si>
  <si>
    <t>Example:</t>
  </si>
  <si>
    <t>Relative Cell Reference</t>
  </si>
  <si>
    <t>Excel default</t>
  </si>
  <si>
    <t>When copied across multiple cells,  they change based on the relative positions of rows and columns.</t>
  </si>
  <si>
    <t>Data</t>
  </si>
  <si>
    <t>Formula</t>
  </si>
  <si>
    <t>Output</t>
  </si>
  <si>
    <t>=B14*5</t>
  </si>
  <si>
    <t>=B15*5</t>
  </si>
  <si>
    <t>=B16*5</t>
  </si>
  <si>
    <t>Absolute Cell Reference</t>
  </si>
  <si>
    <t>Unlike relative references, absolute references do not change when copied or filled</t>
  </si>
  <si>
    <t>Used to keep a row and column constant</t>
  </si>
  <si>
    <t>Designated in a formula by the addition of a dollar sign ($)</t>
  </si>
  <si>
    <t>Number</t>
  </si>
  <si>
    <t>Multiply by</t>
  </si>
  <si>
    <t>=B24*$C$24</t>
  </si>
  <si>
    <t>=B25*$C$24</t>
  </si>
  <si>
    <t>=B26*$C$24</t>
  </si>
  <si>
    <t>Mixed Cell Reference</t>
  </si>
  <si>
    <t>For example:</t>
  </si>
  <si>
    <t>Formulas:</t>
  </si>
  <si>
    <t>Summary:</t>
  </si>
  <si>
    <t>Purpose:</t>
  </si>
  <si>
    <t>Syntax:</t>
  </si>
  <si>
    <t>Arguments:</t>
  </si>
  <si>
    <t>The PRODUCT function returns the product of selected numbers.</t>
  </si>
  <si>
    <t>The SUM function returns the sum of selected values.</t>
  </si>
  <si>
    <t>Add/multiply selected numbers</t>
  </si>
  <si>
    <t>The sum/product of selected values</t>
  </si>
  <si>
    <t>=SUM(number1,[number2],[number3],…)</t>
  </si>
  <si>
    <t>=PRODUCT(number1,[number2],[number3],…)</t>
  </si>
  <si>
    <t>number1 – The first number or range to add/multiply</t>
  </si>
  <si>
    <t>number2 – [optional] The second number or range to add/multiply</t>
  </si>
  <si>
    <t>numberX – [optional] The xth number or range to add/multiply</t>
  </si>
  <si>
    <t>Returns:</t>
  </si>
  <si>
    <t>COUNTIF and SUMIF Functions</t>
  </si>
  <si>
    <t>The COUNTIF function counts the number of cells that meet a single criteria</t>
  </si>
  <si>
    <t>SUM and PRODUCT Functions</t>
  </si>
  <si>
    <t>The number/sum of cells that meet all criteria</t>
  </si>
  <si>
    <t>The SUMIF function returns the sum of the cells that meet the given criteria</t>
  </si>
  <si>
    <t>Count/sum numbers in a range that match the criteria</t>
  </si>
  <si>
    <t>The count/sum of cells of supplied value that meet the criteria</t>
  </si>
  <si>
    <t>COUNTIFS and SUMIFS Functions</t>
  </si>
  <si>
    <t>The COUNTIFS and SUMIFS function perform the same tasks as their COUNTIF and SUMIF counterparts, but they allow multiple criteria</t>
  </si>
  <si>
    <t>Count/sum numbers that match the multiple criteria</t>
  </si>
  <si>
    <t>The matched value from a table</t>
  </si>
  <si>
    <t>VLOOKUP Function</t>
  </si>
  <si>
    <t>Test for a specific condition</t>
  </si>
  <si>
    <t>The values you supply for TRUE or FALSE</t>
  </si>
  <si>
    <t>IF Function</t>
  </si>
  <si>
    <t>Odd</t>
  </si>
  <si>
    <t>Even</t>
  </si>
  <si>
    <t>=F3=5</t>
  </si>
  <si>
    <t>=F3&lt;&gt;5</t>
  </si>
  <si>
    <t>=F3&gt;4</t>
  </si>
  <si>
    <t>=F3&lt;5</t>
  </si>
  <si>
    <t>=F3&gt;=5</t>
  </si>
  <si>
    <t>=F3&lt;=4</t>
  </si>
  <si>
    <t>Look up a value in a table by matching the first column</t>
  </si>
  <si>
    <t>Exact match</t>
  </si>
  <si>
    <t>Name</t>
  </si>
  <si>
    <t>Joe Bruin</t>
  </si>
  <si>
    <t>Josie Bruin</t>
  </si>
  <si>
    <t>Age</t>
  </si>
  <si>
    <t>Gene Block</t>
  </si>
  <si>
    <t>Approximate Match</t>
  </si>
  <si>
    <t>Percent</t>
  </si>
  <si>
    <t>F</t>
  </si>
  <si>
    <t>D</t>
  </si>
  <si>
    <t>C</t>
  </si>
  <si>
    <t>B</t>
  </si>
  <si>
    <t>A</t>
  </si>
  <si>
    <t>Grade</t>
  </si>
  <si>
    <t>Value</t>
  </si>
  <si>
    <t>Table must be sorted in ascending order and it returns the value that is closest to but not greater than the lookup value</t>
  </si>
  <si>
    <t>ID Number</t>
  </si>
  <si>
    <t>Premium</t>
  </si>
  <si>
    <t>Losses</t>
  </si>
  <si>
    <t>MM</t>
  </si>
  <si>
    <t>Gender</t>
  </si>
  <si>
    <t>Marital Status</t>
  </si>
  <si>
    <t>Married</t>
  </si>
  <si>
    <t>Single</t>
  </si>
  <si>
    <t>Female</t>
  </si>
  <si>
    <t>Male</t>
  </si>
  <si>
    <t>Profit or Loss</t>
  </si>
  <si>
    <r>
      <t xml:space="preserve">7) What are the total losses for single drivers with a premium of over $2000? </t>
    </r>
    <r>
      <rPr>
        <b/>
        <sz val="12"/>
        <color theme="1"/>
        <rFont val="Calibri"/>
        <family val="2"/>
        <scheme val="minor"/>
      </rPr>
      <t>(SUMIFS)</t>
    </r>
  </si>
  <si>
    <r>
      <t xml:space="preserve">6) How many drivers are under 30 and female? </t>
    </r>
    <r>
      <rPr>
        <b/>
        <sz val="12"/>
        <color theme="1"/>
        <rFont val="Calibri"/>
        <family val="2"/>
        <scheme val="minor"/>
      </rPr>
      <t>(COUNTIFS)</t>
    </r>
  </si>
  <si>
    <t>FM</t>
  </si>
  <si>
    <t>FS</t>
  </si>
  <si>
    <t>MS</t>
  </si>
  <si>
    <t>Prime</t>
  </si>
  <si>
    <t>Composite</t>
  </si>
  <si>
    <t>Neither</t>
  </si>
  <si>
    <t>PivotTables</t>
  </si>
  <si>
    <t>What are PivotTables?</t>
  </si>
  <si>
    <t>How to use PivotTables</t>
  </si>
  <si>
    <t>Goal Seek</t>
  </si>
  <si>
    <t>What is Goal Seek?</t>
  </si>
  <si>
    <t>Book Price</t>
  </si>
  <si>
    <t>Revenue</t>
  </si>
  <si>
    <t>Books Sold</t>
  </si>
  <si>
    <t>How do I use Goal Seek?</t>
  </si>
  <si>
    <t>Calculated Fields</t>
  </si>
  <si>
    <t>What are Calculated Fields?</t>
  </si>
  <si>
    <r>
      <t>5) What is the total premium for married drivers?</t>
    </r>
    <r>
      <rPr>
        <b/>
        <sz val="12"/>
        <color theme="1"/>
        <rFont val="Calibri"/>
        <family val="2"/>
        <scheme val="minor"/>
      </rPr>
      <t xml:space="preserve"> (SUMIF)</t>
    </r>
  </si>
  <si>
    <t>8b) Find the average age by marital status.</t>
  </si>
  <si>
    <r>
      <t xml:space="preserve">8c) Find the loss ratios by driver code. </t>
    </r>
    <r>
      <rPr>
        <b/>
        <sz val="12"/>
        <color theme="1"/>
        <rFont val="Calibri"/>
        <family val="2"/>
        <scheme val="minor"/>
      </rPr>
      <t>(Calculated Field)</t>
    </r>
  </si>
  <si>
    <t>Loss Ratio</t>
  </si>
  <si>
    <t>=$B34*C$33</t>
  </si>
  <si>
    <t>=$B35*C$34</t>
  </si>
  <si>
    <t>=$B34*D$33</t>
  </si>
  <si>
    <t>=$B35*D$34</t>
  </si>
  <si>
    <t>=$B34*E$33</t>
  </si>
  <si>
    <t>=$B35*E$34</t>
  </si>
  <si>
    <t>Row Labels</t>
  </si>
  <si>
    <t>Grand Total</t>
  </si>
  <si>
    <t>Sum of Premium</t>
  </si>
  <si>
    <t>Average of Age</t>
  </si>
  <si>
    <t>Sum of Loss Ratio</t>
  </si>
  <si>
    <t>Can precede the column reference or row reference</t>
  </si>
  <si>
    <t>Jump to end of table</t>
  </si>
  <si>
    <t>Jump to end of table +
highlight entire region</t>
  </si>
  <si>
    <t>=SUM(B13,B14,B15,B16,B17)</t>
  </si>
  <si>
    <t>=SUM(B13:B17)</t>
  </si>
  <si>
    <t>=PRODUCT(B13:B15,B17)</t>
  </si>
  <si>
    <t>Test Score</t>
  </si>
  <si>
    <t>It provides an interactive view of your data.</t>
  </si>
  <si>
    <t>You can look at the same data from many perspectives.</t>
  </si>
  <si>
    <t>You can group data into categories, break down data into years and months, filter data to include or exclude categories, and even build charts.</t>
  </si>
  <si>
    <t>Select an array of data.</t>
  </si>
  <si>
    <t>Choose where to place the PivotTable.</t>
  </si>
  <si>
    <t>Select fields to display.</t>
  </si>
  <si>
    <t>It is useful for aggregate level calculations.</t>
  </si>
  <si>
    <t>Click on a PivotTable.</t>
  </si>
  <si>
    <t>Goal Seek determines input values needed to achieve a specific goal.</t>
  </si>
  <si>
    <t>You decide what value you want a cell to evaluate to, and Goal Seek adjusts values used in a formula to get that value.</t>
  </si>
  <si>
    <t>Choose the cell you want to set, the value you want it to be, and the cell to change to get that result.</t>
  </si>
  <si>
    <r>
      <t xml:space="preserve">1a) Find the total premium. </t>
    </r>
    <r>
      <rPr>
        <b/>
        <sz val="12"/>
        <color theme="1"/>
        <rFont val="Calibri"/>
        <family val="2"/>
        <scheme val="minor"/>
      </rPr>
      <t>(SUM)</t>
    </r>
  </si>
  <si>
    <r>
      <t xml:space="preserve">1b) Find the total losses. </t>
    </r>
    <r>
      <rPr>
        <b/>
        <sz val="12"/>
        <color theme="1"/>
        <rFont val="Calibri"/>
        <family val="2"/>
        <scheme val="minor"/>
      </rPr>
      <t>(SUM)</t>
    </r>
  </si>
  <si>
    <t>1c) Find the loss ratio (losses/premium).</t>
  </si>
  <si>
    <r>
      <t xml:space="preserve">2) Fill in column F by determining if the premium is more than the loss for each policy. </t>
    </r>
    <r>
      <rPr>
        <b/>
        <sz val="12"/>
        <color theme="1"/>
        <rFont val="Calibri"/>
        <family val="2"/>
        <scheme val="minor"/>
      </rPr>
      <t>(IF)</t>
    </r>
  </si>
  <si>
    <r>
      <t>4) For how many drivers did the company have a profit? (</t>
    </r>
    <r>
      <rPr>
        <b/>
        <sz val="12"/>
        <color theme="1"/>
        <rFont val="Calibri"/>
        <family val="2"/>
        <scheme val="minor"/>
      </rPr>
      <t>COUNTIF)</t>
    </r>
  </si>
  <si>
    <t>8a) Create a PivotTable from the Data Set. Find the total premium for each driver code.</t>
  </si>
  <si>
    <r>
      <t xml:space="preserve">For example, if you copy the formula </t>
    </r>
    <r>
      <rPr>
        <b/>
        <sz val="12"/>
        <color theme="1"/>
        <rFont val="Calibri"/>
        <family val="2"/>
        <scheme val="minor"/>
      </rPr>
      <t xml:space="preserve">=B14*5 </t>
    </r>
    <r>
      <rPr>
        <sz val="12"/>
        <color theme="1"/>
        <rFont val="Calibri"/>
        <family val="2"/>
        <scheme val="minor"/>
      </rPr>
      <t xml:space="preserve">from row 14 to row 15, the formula will become </t>
    </r>
    <r>
      <rPr>
        <b/>
        <sz val="12"/>
        <color theme="1"/>
        <rFont val="Calibri"/>
        <family val="2"/>
        <scheme val="minor"/>
      </rPr>
      <t>=B15*5</t>
    </r>
    <r>
      <rPr>
        <sz val="12"/>
        <color theme="1"/>
        <rFont val="Calibri"/>
        <family val="2"/>
        <scheme val="minor"/>
      </rPr>
      <t>.</t>
    </r>
  </si>
  <si>
    <r>
      <t>A$1</t>
    </r>
    <r>
      <rPr>
        <sz val="12"/>
        <color theme="1"/>
        <rFont val="Calibri"/>
        <family val="2"/>
        <scheme val="minor"/>
      </rPr>
      <t>: the row does not change when copied</t>
    </r>
  </si>
  <si>
    <r>
      <t>$A1</t>
    </r>
    <r>
      <rPr>
        <sz val="12"/>
        <color theme="1"/>
        <rFont val="Calibri"/>
        <family val="2"/>
        <scheme val="minor"/>
      </rPr>
      <t>: the column does not change when copied</t>
    </r>
  </si>
  <si>
    <r>
      <rPr>
        <b/>
        <sz val="12"/>
        <color theme="1"/>
        <rFont val="Calibri"/>
        <family val="2"/>
        <scheme val="minor"/>
      </rPr>
      <t xml:space="preserve">Practice: </t>
    </r>
    <r>
      <rPr>
        <sz val="12"/>
        <color theme="1"/>
        <rFont val="Calibri"/>
        <family val="2"/>
        <scheme val="minor"/>
      </rPr>
      <t>Find the results if the passing score is 50.</t>
    </r>
  </si>
  <si>
    <r>
      <t>=IF(</t>
    </r>
    <r>
      <rPr>
        <sz val="12"/>
        <color theme="5"/>
        <rFont val="Calibri"/>
        <family val="2"/>
        <scheme val="minor"/>
      </rPr>
      <t>logical_test</t>
    </r>
    <r>
      <rPr>
        <sz val="12"/>
        <color rgb="FF000000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[value_if_true]</t>
    </r>
    <r>
      <rPr>
        <sz val="12"/>
        <color rgb="FF000000"/>
        <rFont val="Calibri"/>
        <family val="2"/>
        <scheme val="minor"/>
      </rPr>
      <t>,</t>
    </r>
    <r>
      <rPr>
        <sz val="12"/>
        <color rgb="FF548235"/>
        <rFont val="Calibri"/>
        <family val="2"/>
        <scheme val="minor"/>
      </rPr>
      <t xml:space="preserve"> </t>
    </r>
    <r>
      <rPr>
        <sz val="12"/>
        <color theme="4"/>
        <rFont val="Calibri"/>
        <family val="2"/>
        <scheme val="minor"/>
      </rPr>
      <t>[value_if_false]</t>
    </r>
    <r>
      <rPr>
        <sz val="12"/>
        <color rgb="FF000000"/>
        <rFont val="Calibri"/>
        <family val="2"/>
        <scheme val="minor"/>
      </rPr>
      <t>)</t>
    </r>
  </si>
  <si>
    <r>
      <t>logical_test</t>
    </r>
    <r>
      <rPr>
        <sz val="12"/>
        <color rgb="FF000000"/>
        <rFont val="Calibri"/>
        <family val="2"/>
        <scheme val="minor"/>
      </rPr>
      <t xml:space="preserve"> – An expression that evaluates to TRUE or FALSE</t>
    </r>
  </si>
  <si>
    <r>
      <t>[value_if_true]</t>
    </r>
    <r>
      <rPr>
        <sz val="12"/>
        <color rgb="FF000000"/>
        <rFont val="Calibri"/>
        <family val="2"/>
        <scheme val="minor"/>
      </rPr>
      <t xml:space="preserve"> – [optional] The value to return when logical_test evaluates to TRUE</t>
    </r>
  </si>
  <si>
    <r>
      <rPr>
        <sz val="12"/>
        <color theme="4"/>
        <rFont val="Calibri"/>
        <family val="2"/>
        <scheme val="minor"/>
      </rPr>
      <t>[value_if_false]</t>
    </r>
    <r>
      <rPr>
        <sz val="12"/>
        <rFont val="Calibri"/>
        <family val="2"/>
        <scheme val="minor"/>
      </rPr>
      <t xml:space="preserve"> – [optional] The value to return when logical_test evaluates to FALSE</t>
    </r>
  </si>
  <si>
    <r>
      <t>=IF(</t>
    </r>
    <r>
      <rPr>
        <sz val="12"/>
        <color theme="5"/>
        <rFont val="Calibri"/>
        <family val="2"/>
        <scheme val="minor"/>
      </rPr>
      <t>B13&gt;73</t>
    </r>
    <r>
      <rPr>
        <sz val="12"/>
        <color theme="1"/>
        <rFont val="Calibri"/>
        <family val="2"/>
        <scheme val="minor"/>
      </rPr>
      <t>,</t>
    </r>
    <r>
      <rPr>
        <sz val="12"/>
        <color theme="9" tint="-0.249977111117893"/>
        <rFont val="Calibri"/>
        <family val="2"/>
        <scheme val="minor"/>
      </rPr>
      <t>"Pass"</t>
    </r>
    <r>
      <rPr>
        <sz val="12"/>
        <color theme="1"/>
        <rFont val="Calibri"/>
        <family val="2"/>
        <scheme val="minor"/>
      </rPr>
      <t>,</t>
    </r>
    <r>
      <rPr>
        <sz val="12"/>
        <color theme="4"/>
        <rFont val="Calibri"/>
        <family val="2"/>
        <scheme val="minor"/>
      </rPr>
      <t>"Fail"</t>
    </r>
    <r>
      <rPr>
        <sz val="12"/>
        <color theme="1"/>
        <rFont val="Calibri"/>
        <family val="2"/>
        <scheme val="minor"/>
      </rPr>
      <t>)</t>
    </r>
  </si>
  <si>
    <r>
      <t>=IF(</t>
    </r>
    <r>
      <rPr>
        <sz val="12"/>
        <color theme="5"/>
        <rFont val="Calibri"/>
        <family val="2"/>
        <scheme val="minor"/>
      </rPr>
      <t>B14&gt;73</t>
    </r>
    <r>
      <rPr>
        <sz val="12"/>
        <color theme="1"/>
        <rFont val="Calibri"/>
        <family val="2"/>
        <scheme val="minor"/>
      </rPr>
      <t>,</t>
    </r>
    <r>
      <rPr>
        <sz val="12"/>
        <color theme="9" tint="-0.249977111117893"/>
        <rFont val="Calibri"/>
        <family val="2"/>
        <scheme val="minor"/>
      </rPr>
      <t>"Pass"</t>
    </r>
    <r>
      <rPr>
        <sz val="12"/>
        <color theme="1"/>
        <rFont val="Calibri"/>
        <family val="2"/>
        <scheme val="minor"/>
      </rPr>
      <t>,</t>
    </r>
    <r>
      <rPr>
        <sz val="12"/>
        <color theme="4"/>
        <rFont val="Calibri"/>
        <family val="2"/>
        <scheme val="minor"/>
      </rPr>
      <t>"Fail"</t>
    </r>
    <r>
      <rPr>
        <sz val="12"/>
        <color theme="1"/>
        <rFont val="Calibri"/>
        <family val="2"/>
        <scheme val="minor"/>
      </rPr>
      <t>)</t>
    </r>
  </si>
  <si>
    <r>
      <t>=IF(</t>
    </r>
    <r>
      <rPr>
        <sz val="12"/>
        <color theme="5"/>
        <rFont val="Calibri"/>
        <family val="2"/>
        <scheme val="minor"/>
      </rPr>
      <t>B15&gt;73</t>
    </r>
    <r>
      <rPr>
        <sz val="12"/>
        <color theme="1"/>
        <rFont val="Calibri"/>
        <family val="2"/>
        <scheme val="minor"/>
      </rPr>
      <t>,</t>
    </r>
    <r>
      <rPr>
        <sz val="12"/>
        <color theme="9" tint="-0.249977111117893"/>
        <rFont val="Calibri"/>
        <family val="2"/>
        <scheme val="minor"/>
      </rPr>
      <t>"Pass"</t>
    </r>
    <r>
      <rPr>
        <sz val="12"/>
        <color theme="1"/>
        <rFont val="Calibri"/>
        <family val="2"/>
        <scheme val="minor"/>
      </rPr>
      <t>,</t>
    </r>
    <r>
      <rPr>
        <sz val="12"/>
        <color theme="4"/>
        <rFont val="Calibri"/>
        <family val="2"/>
        <scheme val="minor"/>
      </rPr>
      <t>"Fail"</t>
    </r>
    <r>
      <rPr>
        <sz val="12"/>
        <color theme="1"/>
        <rFont val="Calibri"/>
        <family val="2"/>
        <scheme val="minor"/>
      </rPr>
      <t>)</t>
    </r>
  </si>
  <si>
    <r>
      <t>=IF(</t>
    </r>
    <r>
      <rPr>
        <sz val="12"/>
        <color theme="5"/>
        <rFont val="Calibri"/>
        <family val="2"/>
        <scheme val="minor"/>
      </rPr>
      <t>B16&gt;73</t>
    </r>
    <r>
      <rPr>
        <sz val="12"/>
        <color theme="1"/>
        <rFont val="Calibri"/>
        <family val="2"/>
        <scheme val="minor"/>
      </rPr>
      <t>,</t>
    </r>
    <r>
      <rPr>
        <sz val="12"/>
        <color theme="9" tint="-0.249977111117893"/>
        <rFont val="Calibri"/>
        <family val="2"/>
        <scheme val="minor"/>
      </rPr>
      <t>"Pass"</t>
    </r>
    <r>
      <rPr>
        <sz val="12"/>
        <color theme="1"/>
        <rFont val="Calibri"/>
        <family val="2"/>
        <scheme val="minor"/>
      </rPr>
      <t>,</t>
    </r>
    <r>
      <rPr>
        <sz val="12"/>
        <color theme="4"/>
        <rFont val="Calibri"/>
        <family val="2"/>
        <scheme val="minor"/>
      </rPr>
      <t>"Fail"</t>
    </r>
    <r>
      <rPr>
        <sz val="12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</si>
  <si>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  <scheme val="minor"/>
      </rPr>
      <t xml:space="preserve">Practice: </t>
    </r>
    <r>
      <rPr>
        <sz val="12"/>
        <color theme="1"/>
        <rFont val="Calibri"/>
        <family val="2"/>
        <scheme val="minor"/>
      </rPr>
      <t>Using the first table, find the age of Josie Bruin.</t>
    </r>
  </si>
  <si>
    <r>
      <t>=VLOOKUP(</t>
    </r>
    <r>
      <rPr>
        <sz val="12"/>
        <color theme="5"/>
        <rFont val="Calibri"/>
        <family val="2"/>
        <scheme val="minor"/>
      </rPr>
      <t>value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 xml:space="preserve">table, </t>
    </r>
    <r>
      <rPr>
        <sz val="12"/>
        <color theme="4"/>
        <rFont val="Calibri"/>
        <family val="2"/>
        <scheme val="minor"/>
      </rPr>
      <t xml:space="preserve">col_index, </t>
    </r>
    <r>
      <rPr>
        <sz val="12"/>
        <color theme="7" tint="-0.249977111117893"/>
        <rFont val="Calibri"/>
        <family val="2"/>
        <scheme val="minor"/>
      </rPr>
      <t>[range_lookup]</t>
    </r>
    <r>
      <rPr>
        <sz val="12"/>
        <color theme="1"/>
        <rFont val="Calibri"/>
        <family val="2"/>
        <scheme val="minor"/>
      </rPr>
      <t>)</t>
    </r>
  </si>
  <si>
    <r>
      <rPr>
        <sz val="12"/>
        <color theme="5"/>
        <rFont val="Calibri"/>
        <family val="2"/>
        <scheme val="minor"/>
      </rPr>
      <t>value</t>
    </r>
    <r>
      <rPr>
        <sz val="12"/>
        <color theme="1"/>
        <rFont val="Calibri"/>
        <family val="2"/>
        <scheme val="minor"/>
      </rPr>
      <t xml:space="preserve"> – A value to look for in the first column of a table</t>
    </r>
  </si>
  <si>
    <r>
      <rPr>
        <sz val="12"/>
        <color theme="9" tint="-0.249977111117893"/>
        <rFont val="Calibri"/>
        <family val="2"/>
        <scheme val="minor"/>
      </rPr>
      <t>table</t>
    </r>
    <r>
      <rPr>
        <sz val="12"/>
        <color theme="1"/>
        <rFont val="Calibri"/>
        <family val="2"/>
        <scheme val="minor"/>
      </rPr>
      <t xml:space="preserve"> – The table from which to retrieve a value</t>
    </r>
  </si>
  <si>
    <r>
      <t xml:space="preserve">col_index </t>
    </r>
    <r>
      <rPr>
        <sz val="12"/>
        <rFont val="Calibri"/>
        <family val="2"/>
        <scheme val="minor"/>
      </rPr>
      <t>– The column in the table from which to retrieve a value</t>
    </r>
  </si>
  <si>
    <r>
      <rPr>
        <sz val="12"/>
        <color theme="7" tint="-0.249977111117893"/>
        <rFont val="Calibri"/>
        <family val="2"/>
        <scheme val="minor"/>
      </rPr>
      <t>[range_lookup]</t>
    </r>
    <r>
      <rPr>
        <sz val="12"/>
        <rFont val="Calibri"/>
        <family val="2"/>
        <scheme val="minor"/>
      </rPr>
      <t xml:space="preserve"> – [optional] TRUE = approximate match (default)</t>
    </r>
  </si>
  <si>
    <r>
      <t>=VLOOKUP(</t>
    </r>
    <r>
      <rPr>
        <sz val="12"/>
        <color theme="5"/>
        <rFont val="Calibri"/>
        <family val="2"/>
        <scheme val="minor"/>
      </rPr>
      <t>"Joe Bruin"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$B$16:$C$18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4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7" tint="-0.249977111117893"/>
        <rFont val="Calibri"/>
        <family val="2"/>
        <scheme val="minor"/>
      </rPr>
      <t>FALSE</t>
    </r>
    <r>
      <rPr>
        <sz val="12"/>
        <color theme="1"/>
        <rFont val="Calibri"/>
        <family val="2"/>
        <scheme val="minor"/>
      </rPr>
      <t>)</t>
    </r>
  </si>
  <si>
    <r>
      <t>=VLOOKUP(</t>
    </r>
    <r>
      <rPr>
        <sz val="12"/>
        <color theme="5"/>
        <rFont val="Calibri"/>
        <family val="2"/>
        <scheme val="minor"/>
      </rPr>
      <t>"Gene Block"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$B$16:$C$18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4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7" tint="-0.249977111117893"/>
        <rFont val="Calibri"/>
        <family val="2"/>
        <scheme val="minor"/>
      </rPr>
      <t>FALSE</t>
    </r>
    <r>
      <rPr>
        <sz val="12"/>
        <color theme="1"/>
        <rFont val="Calibri"/>
        <family val="2"/>
        <scheme val="minor"/>
      </rPr>
      <t>)</t>
    </r>
  </si>
  <si>
    <r>
      <t>=VLOOKUP(</t>
    </r>
    <r>
      <rPr>
        <sz val="12"/>
        <color theme="5"/>
        <rFont val="Calibri"/>
        <family val="2"/>
        <scheme val="minor"/>
      </rPr>
      <t>"Kevin Hart"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$B$16:$C$18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4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7" tint="-0.249977111117893"/>
        <rFont val="Calibri"/>
        <family val="2"/>
        <scheme val="minor"/>
      </rPr>
      <t>FALSE</t>
    </r>
    <r>
      <rPr>
        <sz val="12"/>
        <color theme="1"/>
        <rFont val="Calibri"/>
        <family val="2"/>
        <scheme val="minor"/>
      </rPr>
      <t>)</t>
    </r>
  </si>
  <si>
    <r>
      <t>=VLOOKUP(</t>
    </r>
    <r>
      <rPr>
        <sz val="12"/>
        <color theme="5"/>
        <rFont val="Calibri"/>
        <family val="2"/>
        <scheme val="minor"/>
      </rPr>
      <t>E23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$B$23:$C$27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4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7" tint="-0.249977111117893"/>
        <rFont val="Calibri"/>
        <family val="2"/>
        <scheme val="minor"/>
      </rPr>
      <t>TRUE</t>
    </r>
    <r>
      <rPr>
        <sz val="12"/>
        <color theme="1"/>
        <rFont val="Calibri"/>
        <family val="2"/>
        <scheme val="minor"/>
      </rPr>
      <t>)</t>
    </r>
  </si>
  <si>
    <r>
      <t>=VLOOKUP(</t>
    </r>
    <r>
      <rPr>
        <sz val="12"/>
        <color theme="5"/>
        <rFont val="Calibri"/>
        <family val="2"/>
        <scheme val="minor"/>
      </rPr>
      <t>E24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$B$23:$C$27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4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7" tint="-0.249977111117893"/>
        <rFont val="Calibri"/>
        <family val="2"/>
        <scheme val="minor"/>
      </rPr>
      <t>TRUE</t>
    </r>
    <r>
      <rPr>
        <sz val="12"/>
        <color theme="1"/>
        <rFont val="Calibri"/>
        <family val="2"/>
        <scheme val="minor"/>
      </rPr>
      <t>)</t>
    </r>
  </si>
  <si>
    <r>
      <t>=VLOOKUP(</t>
    </r>
    <r>
      <rPr>
        <sz val="12"/>
        <color theme="5"/>
        <rFont val="Calibri"/>
        <family val="2"/>
        <scheme val="minor"/>
      </rPr>
      <t>E25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$B$23:$C$27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4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7" tint="-0.249977111117893"/>
        <rFont val="Calibri"/>
        <family val="2"/>
        <scheme val="minor"/>
      </rPr>
      <t>TRUE</t>
    </r>
    <r>
      <rPr>
        <sz val="12"/>
        <color theme="1"/>
        <rFont val="Calibri"/>
        <family val="2"/>
        <scheme val="minor"/>
      </rPr>
      <t>)</t>
    </r>
  </si>
  <si>
    <r>
      <t>=VLOOKUP(</t>
    </r>
    <r>
      <rPr>
        <sz val="12"/>
        <color theme="5"/>
        <rFont val="Calibri"/>
        <family val="2"/>
        <scheme val="minor"/>
      </rPr>
      <t>E26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$B$23:$C$27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4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</si>
  <si>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=VLOOKUP(</t>
    </r>
    <r>
      <rPr>
        <sz val="12"/>
        <color theme="5"/>
        <rFont val="Calibri"/>
        <family val="2"/>
        <scheme val="minor"/>
      </rPr>
      <t>E27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$B$23:$C$27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4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</si>
  <si>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r>
      <t>=COUNTIF(</t>
    </r>
    <r>
      <rPr>
        <sz val="12"/>
        <color theme="5"/>
        <rFont val="Calibri"/>
        <family val="2"/>
        <scheme val="minor"/>
      </rPr>
      <t>range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criteria</t>
    </r>
    <r>
      <rPr>
        <sz val="12"/>
        <color theme="1"/>
        <rFont val="Calibri"/>
        <family val="2"/>
        <scheme val="minor"/>
      </rPr>
      <t>)</t>
    </r>
  </si>
  <si>
    <r>
      <t>=SUMIF(</t>
    </r>
    <r>
      <rPr>
        <sz val="12"/>
        <color theme="5"/>
        <rFont val="Calibri"/>
        <family val="2"/>
        <scheme val="minor"/>
      </rPr>
      <t>range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criteria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rgb="FFAE5D91"/>
        <rFont val="Calibri"/>
        <family val="2"/>
        <scheme val="minor"/>
      </rPr>
      <t>[sum_range]</t>
    </r>
    <r>
      <rPr>
        <sz val="12"/>
        <color theme="1"/>
        <rFont val="Calibri"/>
        <family val="2"/>
        <scheme val="minor"/>
      </rPr>
      <t>)</t>
    </r>
  </si>
  <si>
    <r>
      <rPr>
        <sz val="12"/>
        <color theme="5"/>
        <rFont val="Calibri"/>
        <family val="2"/>
        <scheme val="minor"/>
      </rPr>
      <t>range</t>
    </r>
    <r>
      <rPr>
        <sz val="12"/>
        <color theme="1"/>
        <rFont val="Calibri"/>
        <family val="2"/>
        <scheme val="minor"/>
      </rPr>
      <t xml:space="preserve"> – The range of cells that you want to apply the criteria against</t>
    </r>
  </si>
  <si>
    <r>
      <rPr>
        <sz val="12"/>
        <color theme="9" tint="-0.249977111117893"/>
        <rFont val="Calibri"/>
        <family val="2"/>
        <scheme val="minor"/>
      </rPr>
      <t>criteria</t>
    </r>
    <r>
      <rPr>
        <sz val="12"/>
        <color theme="1"/>
        <rFont val="Calibri"/>
        <family val="2"/>
        <scheme val="minor"/>
      </rPr>
      <t xml:space="preserve"> – The criteria used to determine which cells to count/add</t>
    </r>
  </si>
  <si>
    <r>
      <rPr>
        <sz val="12"/>
        <color rgb="FFAE5D91"/>
        <rFont val="Calibri"/>
        <family val="2"/>
        <scheme val="minor"/>
      </rPr>
      <t xml:space="preserve">[sum_range] </t>
    </r>
    <r>
      <rPr>
        <sz val="12"/>
        <color theme="1"/>
        <rFont val="Calibri"/>
        <family val="2"/>
        <scheme val="minor"/>
      </rPr>
      <t>– The cells to add together (SUMIF only)</t>
    </r>
  </si>
  <si>
    <r>
      <rPr>
        <b/>
        <sz val="12"/>
        <color theme="1"/>
        <rFont val="Calibri"/>
        <family val="2"/>
        <scheme val="minor"/>
      </rPr>
      <t xml:space="preserve">Practice: </t>
    </r>
    <r>
      <rPr>
        <sz val="12"/>
        <color theme="1"/>
        <rFont val="Calibri"/>
        <family val="2"/>
        <scheme val="minor"/>
      </rPr>
      <t>How many numbers are less than 5?</t>
    </r>
  </si>
  <si>
    <r>
      <t xml:space="preserve">Practice: </t>
    </r>
    <r>
      <rPr>
        <sz val="12"/>
        <color theme="1"/>
        <rFont val="Calibri"/>
        <family val="2"/>
        <scheme val="minor"/>
      </rPr>
      <t>What is the sum of odd numbers?</t>
    </r>
  </si>
  <si>
    <r>
      <rPr>
        <b/>
        <sz val="12"/>
        <color theme="1"/>
        <rFont val="Calibri"/>
        <family val="2"/>
        <scheme val="minor"/>
      </rPr>
      <t xml:space="preserve">Practice: </t>
    </r>
    <r>
      <rPr>
        <sz val="12"/>
        <color theme="1"/>
        <rFont val="Calibri"/>
        <family val="2"/>
        <scheme val="minor"/>
      </rPr>
      <t>What is the sum of even composite numbers?</t>
    </r>
  </si>
  <si>
    <r>
      <t>=COUNTIFS(</t>
    </r>
    <r>
      <rPr>
        <sz val="12"/>
        <color theme="5"/>
        <rFont val="Calibri"/>
        <family val="2"/>
        <scheme val="minor"/>
      </rPr>
      <t>range1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 xml:space="preserve">criteria1, </t>
    </r>
    <r>
      <rPr>
        <sz val="12"/>
        <color theme="4"/>
        <rFont val="Calibri"/>
        <family val="2"/>
        <scheme val="minor"/>
      </rPr>
      <t xml:space="preserve">[range2], </t>
    </r>
    <r>
      <rPr>
        <sz val="12"/>
        <color theme="7" tint="-0.249977111117893"/>
        <rFont val="Calibri"/>
        <family val="2"/>
        <scheme val="minor"/>
      </rPr>
      <t>[criteria2],...</t>
    </r>
    <r>
      <rPr>
        <sz val="12"/>
        <color theme="1"/>
        <rFont val="Calibri"/>
        <family val="2"/>
        <scheme val="minor"/>
      </rPr>
      <t>)</t>
    </r>
  </si>
  <si>
    <r>
      <t xml:space="preserve">sum_range </t>
    </r>
    <r>
      <rPr>
        <sz val="12"/>
        <rFont val="Calibri"/>
        <family val="2"/>
        <scheme val="minor"/>
      </rPr>
      <t>– [SUMIFS only] The range to be summed</t>
    </r>
  </si>
  <si>
    <r>
      <rPr>
        <sz val="12"/>
        <color theme="5"/>
        <rFont val="Calibri"/>
        <family val="2"/>
        <scheme val="minor"/>
      </rPr>
      <t>range1</t>
    </r>
    <r>
      <rPr>
        <sz val="12"/>
        <color theme="1"/>
        <rFont val="Calibri"/>
        <family val="2"/>
        <scheme val="minor"/>
      </rPr>
      <t xml:space="preserve"> – The first range to evaluate</t>
    </r>
  </si>
  <si>
    <r>
      <rPr>
        <sz val="12"/>
        <color theme="9" tint="-0.249977111117893"/>
        <rFont val="Calibri"/>
        <family val="2"/>
        <scheme val="minor"/>
      </rPr>
      <t>criteria1</t>
    </r>
    <r>
      <rPr>
        <sz val="12"/>
        <color theme="1"/>
        <rFont val="Calibri"/>
        <family val="2"/>
        <scheme val="minor"/>
      </rPr>
      <t xml:space="preserve"> – The criteria to use on </t>
    </r>
    <r>
      <rPr>
        <sz val="12"/>
        <color theme="5"/>
        <rFont val="Calibri"/>
        <family val="2"/>
        <scheme val="minor"/>
      </rPr>
      <t>range1</t>
    </r>
  </si>
  <si>
    <r>
      <t xml:space="preserve">[range2] </t>
    </r>
    <r>
      <rPr>
        <sz val="12"/>
        <rFont val="Calibri"/>
        <family val="2"/>
        <scheme val="minor"/>
      </rPr>
      <t>– [optional] The second range to evaluate</t>
    </r>
  </si>
  <si>
    <r>
      <t xml:space="preserve">[criteria 2] </t>
    </r>
    <r>
      <rPr>
        <sz val="12"/>
        <rFont val="Calibri"/>
        <family val="2"/>
        <scheme val="minor"/>
      </rPr>
      <t xml:space="preserve">– [optional] The criteria to use on </t>
    </r>
    <r>
      <rPr>
        <sz val="12"/>
        <color theme="4"/>
        <rFont val="Calibri"/>
        <family val="2"/>
        <scheme val="minor"/>
      </rPr>
      <t>[range2]</t>
    </r>
  </si>
  <si>
    <t>Example: Using Fibonacci Data from COUNTIFS and SUMIFS</t>
  </si>
  <si>
    <t>Sum of Number</t>
  </si>
  <si>
    <t>Sum of Sum Squared</t>
  </si>
  <si>
    <t>Odd/Even</t>
  </si>
  <si>
    <t>Prime/Comp.</t>
  </si>
  <si>
    <t xml:space="preserve">                                                   FALSE = exact match</t>
  </si>
  <si>
    <t>Driver Code</t>
  </si>
  <si>
    <r>
      <t>=COUNTIF(</t>
    </r>
    <r>
      <rPr>
        <sz val="12"/>
        <color theme="5"/>
        <rFont val="Calibri"/>
        <family val="2"/>
        <scheme val="minor"/>
      </rPr>
      <t>B15:B20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"1"</t>
    </r>
    <r>
      <rPr>
        <sz val="12"/>
        <color theme="1"/>
        <rFont val="Calibri"/>
        <family val="2"/>
        <scheme val="minor"/>
      </rPr>
      <t>)</t>
    </r>
  </si>
  <si>
    <r>
      <t>=COUNTIF(</t>
    </r>
    <r>
      <rPr>
        <sz val="12"/>
        <color theme="5"/>
        <rFont val="Calibri"/>
        <family val="2"/>
        <scheme val="minor"/>
      </rPr>
      <t>C15:C20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"Odd"</t>
    </r>
    <r>
      <rPr>
        <sz val="12"/>
        <color theme="1"/>
        <rFont val="Calibri"/>
        <family val="2"/>
        <scheme val="minor"/>
      </rPr>
      <t>)</t>
    </r>
  </si>
  <si>
    <r>
      <t>=SUMIF(</t>
    </r>
    <r>
      <rPr>
        <sz val="12"/>
        <color theme="5"/>
        <rFont val="Calibri"/>
        <family val="2"/>
        <scheme val="minor"/>
      </rPr>
      <t>B15:B20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"&gt;3"</t>
    </r>
    <r>
      <rPr>
        <sz val="12"/>
        <color theme="1"/>
        <rFont val="Calibri"/>
        <family val="2"/>
        <scheme val="minor"/>
      </rPr>
      <t>)</t>
    </r>
  </si>
  <si>
    <r>
      <t>=SUMIF(</t>
    </r>
    <r>
      <rPr>
        <sz val="12"/>
        <color theme="5"/>
        <rFont val="Calibri"/>
        <family val="2"/>
        <scheme val="minor"/>
      </rPr>
      <t>C15:C20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"Even"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rgb="FFAE5D91"/>
        <rFont val="Calibri"/>
        <family val="2"/>
        <scheme val="minor"/>
      </rPr>
      <t>B15:B20</t>
    </r>
    <r>
      <rPr>
        <sz val="12"/>
        <color theme="1"/>
        <rFont val="Calibri"/>
        <family val="2"/>
        <scheme val="minor"/>
      </rPr>
      <t>)</t>
    </r>
  </si>
  <si>
    <r>
      <t>=COUNTIFS(</t>
    </r>
    <r>
      <rPr>
        <sz val="12"/>
        <color theme="5"/>
        <rFont val="Calibri"/>
        <family val="2"/>
        <scheme val="minor"/>
      </rPr>
      <t>C41:C50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"Odd"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4"/>
        <rFont val="Calibri"/>
        <family val="2"/>
        <scheme val="minor"/>
      </rPr>
      <t>D41:D50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7" tint="-0.249977111117893"/>
        <rFont val="Calibri"/>
        <family val="2"/>
        <scheme val="minor"/>
      </rPr>
      <t>"Composite"</t>
    </r>
    <r>
      <rPr>
        <sz val="12"/>
        <color theme="1"/>
        <rFont val="Calibri"/>
        <family val="2"/>
        <scheme val="minor"/>
      </rPr>
      <t>)</t>
    </r>
  </si>
  <si>
    <t>8a)</t>
  </si>
  <si>
    <t>8b)</t>
  </si>
  <si>
    <t>8c)</t>
  </si>
  <si>
    <r>
      <t>=SUMIFS(</t>
    </r>
    <r>
      <rPr>
        <sz val="12"/>
        <color rgb="FFAE5D91"/>
        <rFont val="Calibri"/>
        <family val="2"/>
        <scheme val="minor"/>
      </rPr>
      <t xml:space="preserve">sum_range, </t>
    </r>
    <r>
      <rPr>
        <sz val="12"/>
        <color theme="5"/>
        <rFont val="Calibri"/>
        <family val="2"/>
        <scheme val="minor"/>
      </rPr>
      <t>range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criteria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4"/>
        <rFont val="Calibri"/>
        <family val="2"/>
        <scheme val="minor"/>
      </rPr>
      <t>[range2]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7" tint="-0.249977111117893"/>
        <rFont val="Calibri"/>
        <family val="2"/>
        <scheme val="minor"/>
      </rPr>
      <t>[criteria2],...</t>
    </r>
    <r>
      <rPr>
        <sz val="12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</si>
  <si>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  <scheme val="minor"/>
      </rPr>
      <t xml:space="preserve">Practice: </t>
    </r>
    <r>
      <rPr>
        <sz val="12"/>
        <color theme="1"/>
        <rFont val="Calibri"/>
        <family val="2"/>
        <scheme val="minor"/>
      </rPr>
      <t>How many even numbers are prime?</t>
    </r>
  </si>
  <si>
    <r>
      <t xml:space="preserve">Go to </t>
    </r>
    <r>
      <rPr>
        <b/>
        <sz val="12"/>
        <color theme="1"/>
        <rFont val="Calibri"/>
        <family val="2"/>
        <scheme val="minor"/>
      </rPr>
      <t>Insert</t>
    </r>
    <r>
      <rPr>
        <sz val="12"/>
        <color theme="1"/>
        <rFont val="Calibri"/>
        <family val="2"/>
        <scheme val="minor"/>
      </rPr>
      <t xml:space="preserve"> and select </t>
    </r>
    <r>
      <rPr>
        <b/>
        <sz val="12"/>
        <color theme="1"/>
        <rFont val="Calibri"/>
        <family val="2"/>
        <scheme val="minor"/>
      </rPr>
      <t>PivotTable</t>
    </r>
    <r>
      <rPr>
        <sz val="12"/>
        <color theme="1"/>
        <rFont val="Calibri"/>
        <family val="2"/>
        <scheme val="minor"/>
      </rPr>
      <t>.</t>
    </r>
  </si>
  <si>
    <t>Calculated Fields are a feature of PivotTables that allows you to create your own formulas.</t>
  </si>
  <si>
    <t>How to use Calculated Fields?</t>
  </si>
  <si>
    <t>Click any cell in the PivotTable and try moving variables to different boxes in the fields popup to explore what PivotTables can do!</t>
  </si>
  <si>
    <r>
      <t xml:space="preserve">3) Using the table below, fill in columns G and H in the data set. </t>
    </r>
    <r>
      <rPr>
        <b/>
        <sz val="12"/>
        <color theme="1"/>
        <rFont val="Calibri"/>
        <family val="2"/>
        <scheme val="minor"/>
      </rPr>
      <t>(VLOOKUP)</t>
    </r>
  </si>
  <si>
    <r>
      <t xml:space="preserve">9) Only using the data below, what premium is needed to have a loss ratio of 0.7? </t>
    </r>
    <r>
      <rPr>
        <b/>
        <sz val="12"/>
        <color theme="1"/>
        <rFont val="Calibri"/>
        <family val="2"/>
        <scheme val="minor"/>
      </rPr>
      <t>(Goal Seek)</t>
    </r>
  </si>
  <si>
    <t>Example: Find how many copies you need to sell to get $1800 in revenue using Goal Seek.</t>
  </si>
  <si>
    <t>Set cell:</t>
  </si>
  <si>
    <t>To value:</t>
  </si>
  <si>
    <t>By changing cell:</t>
  </si>
  <si>
    <t>Select H6</t>
  </si>
  <si>
    <t>Select H7</t>
  </si>
  <si>
    <t>(See PivotTable Solution sheet)</t>
  </si>
  <si>
    <t>Select C33</t>
  </si>
  <si>
    <t>Select C31</t>
  </si>
  <si>
    <t>Result obtained using Goal Seek with values below:</t>
  </si>
  <si>
    <t>Command + T</t>
  </si>
  <si>
    <t>The IF function performs a logical test and returns one value for a TRUE result and another for a FALSE result</t>
  </si>
  <si>
    <t>The VLOOKUP function looks for and retrieves data from a specific column in a table</t>
  </si>
  <si>
    <t>You can think of a PivotTable as a report.</t>
  </si>
  <si>
    <r>
      <t xml:space="preserve">Go to </t>
    </r>
    <r>
      <rPr>
        <b/>
        <sz val="12"/>
        <color theme="1"/>
        <rFont val="Calibri"/>
        <family val="2"/>
        <scheme val="minor"/>
      </rPr>
      <t>Data</t>
    </r>
    <r>
      <rPr>
        <sz val="12"/>
        <color theme="1"/>
        <rFont val="Calibri"/>
        <family val="2"/>
        <scheme val="minor"/>
      </rPr>
      <t xml:space="preserve">, click on </t>
    </r>
    <r>
      <rPr>
        <b/>
        <sz val="12"/>
        <color theme="1"/>
        <rFont val="Calibri"/>
        <family val="2"/>
        <scheme val="minor"/>
      </rPr>
      <t>What-If Analysis</t>
    </r>
    <r>
      <rPr>
        <sz val="12"/>
        <color theme="1"/>
        <rFont val="Calibri"/>
        <family val="2"/>
        <scheme val="minor"/>
      </rPr>
      <t xml:space="preserve">, and select </t>
    </r>
    <r>
      <rPr>
        <b/>
        <sz val="12"/>
        <color theme="1"/>
        <rFont val="Calibri"/>
        <family val="2"/>
        <scheme val="minor"/>
      </rPr>
      <t>Goal Seek</t>
    </r>
    <r>
      <rPr>
        <sz val="12"/>
        <color theme="1"/>
        <rFont val="Calibri"/>
        <family val="2"/>
        <scheme val="minor"/>
      </rPr>
      <t>.</t>
    </r>
  </si>
  <si>
    <t>Create a formula using functions and inserting fields from the PivotTable.</t>
  </si>
  <si>
    <t>Questions - Use the Data Set sheet for 1-8</t>
  </si>
  <si>
    <r>
      <rPr>
        <b/>
        <sz val="12"/>
        <color theme="1"/>
        <rFont val="Calibri"/>
        <family val="2"/>
        <scheme val="minor"/>
      </rPr>
      <t>Practice:</t>
    </r>
    <r>
      <rPr>
        <sz val="12"/>
        <color theme="1"/>
        <rFont val="Calibri"/>
        <family val="2"/>
        <scheme val="minor"/>
      </rPr>
      <t xml:space="preserve"> Find the product of the 5 numbers.</t>
    </r>
  </si>
  <si>
    <t xml:space="preserve">                         If omitted, the cells in range are summed instead</t>
  </si>
  <si>
    <r>
      <t>=SUMIFS(</t>
    </r>
    <r>
      <rPr>
        <sz val="12"/>
        <color rgb="FFAE5D91"/>
        <rFont val="Calibri"/>
        <family val="2"/>
        <scheme val="minor"/>
      </rPr>
      <t>B41:B50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5"/>
        <rFont val="Calibri"/>
        <family val="2"/>
        <scheme val="minor"/>
      </rPr>
      <t>B41:B50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9" tint="-0.249977111117893"/>
        <rFont val="Calibri"/>
        <family val="2"/>
        <scheme val="minor"/>
      </rPr>
      <t>"&gt;2"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4"/>
        <rFont val="Calibri"/>
        <family val="2"/>
        <scheme val="minor"/>
      </rPr>
      <t>C41:C50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color theme="7" tint="-0.249977111117893"/>
        <rFont val="Calibri"/>
        <family val="2"/>
        <scheme val="minor"/>
      </rPr>
      <t>"Odd"</t>
    </r>
    <r>
      <rPr>
        <sz val="12"/>
        <color theme="1"/>
        <rFont val="Calibri"/>
        <family val="2"/>
        <scheme val="minor"/>
      </rPr>
      <t>)</t>
    </r>
  </si>
  <si>
    <r>
      <t xml:space="preserve">Go to </t>
    </r>
    <r>
      <rPr>
        <b/>
        <sz val="12"/>
        <color theme="1"/>
        <rFont val="Calibri"/>
        <family val="2"/>
        <scheme val="minor"/>
      </rPr>
      <t>Analyze</t>
    </r>
    <r>
      <rPr>
        <sz val="12"/>
        <color theme="1"/>
        <rFont val="Calibri"/>
        <family val="2"/>
        <scheme val="minor"/>
      </rPr>
      <t xml:space="preserve"> under </t>
    </r>
    <r>
      <rPr>
        <b/>
        <sz val="12"/>
        <color theme="1"/>
        <rFont val="Calibri"/>
        <family val="2"/>
        <scheme val="minor"/>
      </rPr>
      <t>PivotTable Tools</t>
    </r>
    <r>
      <rPr>
        <sz val="12"/>
        <color theme="1"/>
        <rFont val="Calibri"/>
        <family val="2"/>
        <scheme val="minor"/>
      </rPr>
      <t xml:space="preserve">, click on </t>
    </r>
    <r>
      <rPr>
        <b/>
        <sz val="12"/>
        <color theme="1"/>
        <rFont val="Calibri"/>
        <family val="2"/>
        <scheme val="minor"/>
      </rPr>
      <t xml:space="preserve">Fields, Items, &amp; Sets </t>
    </r>
    <r>
      <rPr>
        <sz val="12"/>
        <color theme="1"/>
        <rFont val="Calibri"/>
        <family val="2"/>
        <scheme val="minor"/>
      </rPr>
      <t xml:space="preserve">and select </t>
    </r>
    <r>
      <rPr>
        <b/>
        <sz val="12"/>
        <color theme="1"/>
        <rFont val="Calibri"/>
        <family val="2"/>
        <scheme val="minor"/>
      </rPr>
      <t>Calculated Field…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</si>
</sst>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0.00000"/>
    <numFmt numFmtId="166" formatCode="0.0000"/>
  </numFmts>
  <fonts count="1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AE5D9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rgb="FF548235"/>
      <name val="Calibri"/>
      <family val="2"/>
      <scheme val="minor"/>
    </font>
    <font>
      <sz val="12"/>
      <color rgb="FFED7D3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4"/>
      </left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/>
      </right>
      <top/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/>
      <bottom style="medium">
        <color rgb="FF4472C4"/>
      </bottom>
      <diagonal/>
    </border>
    <border>
      <left style="medium">
        <color rgb="FF4472C4"/>
      </left>
      <right style="thin">
        <color rgb="FF4472C4"/>
      </right>
      <top/>
      <bottom/>
      <diagonal/>
    </border>
    <border>
      <left style="thin">
        <color rgb="FF4472C4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  <border>
      <left/>
      <right style="medium">
        <color rgb="FF4472C4"/>
      </right>
      <top style="medium">
        <color rgb="FF4472C4"/>
      </top>
      <bottom/>
      <diagonal/>
    </border>
    <border>
      <left style="thin">
        <color rgb="FF4472C4"/>
      </left>
      <right/>
      <top/>
      <bottom/>
      <diagonal/>
    </border>
    <border>
      <left/>
      <right style="medium">
        <color rgb="FF4472C4"/>
      </right>
      <top/>
      <bottom/>
      <diagonal/>
    </border>
    <border>
      <left style="medium">
        <color rgb="FF4472C4"/>
      </left>
      <right/>
      <top/>
      <bottom style="medium">
        <color rgb="FF4472C4"/>
      </bottom>
      <diagonal/>
    </border>
    <border>
      <left style="thin">
        <color rgb="FF4472C4"/>
      </left>
      <right/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3" fillId="3" borderId="8" xfId="0" applyFont="1" applyFill="1" applyBorder="1"/>
    <xf numFmtId="0" fontId="0" fillId="0" borderId="0" xfId="0" applyFill="1" applyBorder="1" applyAlignment="1">
      <alignment horizontal="left"/>
    </xf>
    <xf numFmtId="0" fontId="3" fillId="4" borderId="8" xfId="0" applyFont="1" applyFill="1" applyBorder="1"/>
    <xf numFmtId="0" fontId="3" fillId="3" borderId="10" xfId="0" quotePrefix="1" applyFont="1" applyFill="1" applyBorder="1"/>
    <xf numFmtId="0" fontId="3" fillId="3" borderId="11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/>
    <xf numFmtId="0" fontId="3" fillId="0" borderId="0" xfId="0" quotePrefix="1" applyFont="1" applyFill="1" applyBorder="1" applyAlignment="1"/>
    <xf numFmtId="0" fontId="3" fillId="0" borderId="0" xfId="0" applyFont="1" applyFill="1" applyBorder="1" applyAlignment="1"/>
    <xf numFmtId="0" fontId="2" fillId="0" borderId="0" xfId="0" applyFont="1"/>
    <xf numFmtId="0" fontId="0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0" quotePrefix="1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quotePrefix="1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0" fillId="0" borderId="23" xfId="0" applyFont="1" applyFill="1" applyBorder="1" applyAlignment="1"/>
    <xf numFmtId="0" fontId="0" fillId="0" borderId="24" xfId="0" applyFont="1" applyFill="1" applyBorder="1" applyAlignment="1"/>
    <xf numFmtId="0" fontId="0" fillId="0" borderId="25" xfId="0" applyFont="1" applyFill="1" applyBorder="1" applyAlignment="1"/>
    <xf numFmtId="0" fontId="3" fillId="0" borderId="0" xfId="0" applyFont="1" applyAlignment="1"/>
    <xf numFmtId="0" fontId="5" fillId="0" borderId="0" xfId="0" quotePrefix="1" applyFont="1" applyFill="1" applyBorder="1" applyAlignment="1"/>
    <xf numFmtId="0" fontId="5" fillId="0" borderId="21" xfId="0" quotePrefix="1" applyFont="1" applyFill="1" applyBorder="1" applyAlignment="1"/>
    <xf numFmtId="0" fontId="0" fillId="0" borderId="0" xfId="0" quotePrefix="1" applyBorder="1" applyAlignment="1">
      <alignment horizontal="left"/>
    </xf>
    <xf numFmtId="0" fontId="0" fillId="3" borderId="9" xfId="0" applyFill="1" applyBorder="1"/>
    <xf numFmtId="0" fontId="0" fillId="3" borderId="30" xfId="0" applyFill="1" applyBorder="1"/>
    <xf numFmtId="0" fontId="0" fillId="3" borderId="31" xfId="0" applyFill="1" applyBorder="1"/>
    <xf numFmtId="0" fontId="0" fillId="4" borderId="31" xfId="0" applyFill="1" applyBorder="1"/>
    <xf numFmtId="0" fontId="3" fillId="7" borderId="34" xfId="0" applyFont="1" applyFill="1" applyBorder="1"/>
    <xf numFmtId="0" fontId="3" fillId="8" borderId="34" xfId="0" applyFont="1" applyFill="1" applyBorder="1"/>
    <xf numFmtId="0" fontId="3" fillId="7" borderId="40" xfId="0" applyFont="1" applyFill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1" xfId="0" applyBorder="1"/>
    <xf numFmtId="0" fontId="0" fillId="0" borderId="54" xfId="0" applyBorder="1"/>
    <xf numFmtId="164" fontId="0" fillId="0" borderId="0" xfId="0" applyNumberForma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164" fontId="2" fillId="0" borderId="0" xfId="0" applyNumberFormat="1" applyFont="1"/>
    <xf numFmtId="2" fontId="2" fillId="0" borderId="0" xfId="0" applyNumberFormat="1" applyFont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6" fontId="0" fillId="0" borderId="55" xfId="0" applyNumberFormat="1" applyBorder="1"/>
    <xf numFmtId="6" fontId="0" fillId="0" borderId="51" xfId="0" applyNumberFormat="1" applyBorder="1"/>
    <xf numFmtId="44" fontId="0" fillId="0" borderId="0" xfId="1" applyFont="1"/>
    <xf numFmtId="1" fontId="0" fillId="0" borderId="47" xfId="0" applyNumberFormat="1" applyBorder="1"/>
    <xf numFmtId="0" fontId="0" fillId="0" borderId="0" xfId="0" applyAlignment="1"/>
    <xf numFmtId="44" fontId="0" fillId="10" borderId="56" xfId="1" applyFont="1" applyFill="1" applyBorder="1"/>
    <xf numFmtId="44" fontId="0" fillId="10" borderId="0" xfId="1" applyFont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7" xfId="0" applyFont="1" applyFill="1" applyBorder="1" applyAlignment="1">
      <alignment horizontal="center"/>
    </xf>
    <xf numFmtId="0" fontId="0" fillId="0" borderId="0" xfId="0" quotePrefix="1" applyFont="1" applyFill="1" applyBorder="1"/>
    <xf numFmtId="0" fontId="0" fillId="0" borderId="8" xfId="0" applyFont="1" applyFill="1" applyBorder="1"/>
    <xf numFmtId="0" fontId="0" fillId="3" borderId="7" xfId="0" applyFont="1" applyFill="1" applyBorder="1" applyAlignment="1">
      <alignment horizontal="center"/>
    </xf>
    <xf numFmtId="0" fontId="0" fillId="3" borderId="0" xfId="0" quotePrefix="1" applyFont="1" applyFill="1" applyBorder="1"/>
    <xf numFmtId="0" fontId="0" fillId="4" borderId="7" xfId="0" applyFont="1" applyFill="1" applyBorder="1" applyAlignment="1">
      <alignment horizontal="center"/>
    </xf>
    <xf numFmtId="0" fontId="0" fillId="4" borderId="0" xfId="0" quotePrefix="1" applyFont="1" applyFill="1" applyBorder="1"/>
    <xf numFmtId="0" fontId="0" fillId="0" borderId="0" xfId="0" applyFont="1" applyFill="1" applyBorder="1" applyAlignment="1">
      <alignment wrapText="1"/>
    </xf>
    <xf numFmtId="0" fontId="0" fillId="3" borderId="8" xfId="0" applyFont="1" applyFill="1" applyBorder="1"/>
    <xf numFmtId="0" fontId="0" fillId="0" borderId="8" xfId="0" quotePrefix="1" applyFont="1" applyFill="1" applyBorder="1"/>
    <xf numFmtId="0" fontId="0" fillId="3" borderId="9" xfId="0" applyFont="1" applyFill="1" applyBorder="1" applyAlignment="1">
      <alignment horizontal="center"/>
    </xf>
    <xf numFmtId="0" fontId="0" fillId="0" borderId="0" xfId="0" quotePrefix="1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5" xfId="0" applyFont="1" applyBorder="1"/>
    <xf numFmtId="0" fontId="0" fillId="5" borderId="18" xfId="0" applyFont="1" applyFill="1" applyBorder="1"/>
    <xf numFmtId="0" fontId="0" fillId="5" borderId="0" xfId="0" applyFont="1" applyFill="1" applyBorder="1"/>
    <xf numFmtId="0" fontId="0" fillId="5" borderId="19" xfId="0" applyFont="1" applyFill="1" applyBorder="1"/>
    <xf numFmtId="0" fontId="0" fillId="6" borderId="0" xfId="0" applyFont="1" applyFill="1" applyBorder="1"/>
    <xf numFmtId="0" fontId="0" fillId="6" borderId="19" xfId="0" applyFont="1" applyFill="1" applyBorder="1"/>
    <xf numFmtId="0" fontId="0" fillId="0" borderId="18" xfId="0" applyFont="1" applyFill="1" applyBorder="1"/>
    <xf numFmtId="0" fontId="0" fillId="0" borderId="19" xfId="0" applyFont="1" applyFill="1" applyBorder="1"/>
    <xf numFmtId="0" fontId="0" fillId="0" borderId="18" xfId="0" applyFont="1" applyBorder="1"/>
    <xf numFmtId="0" fontId="0" fillId="6" borderId="0" xfId="0" quotePrefix="1" applyFont="1" applyFill="1" applyBorder="1"/>
    <xf numFmtId="0" fontId="0" fillId="6" borderId="19" xfId="0" quotePrefix="1" applyFont="1" applyFill="1" applyBorder="1"/>
    <xf numFmtId="0" fontId="0" fillId="0" borderId="20" xfId="0" applyFont="1" applyBorder="1"/>
    <xf numFmtId="0" fontId="0" fillId="6" borderId="21" xfId="0" quotePrefix="1" applyFont="1" applyFill="1" applyBorder="1"/>
    <xf numFmtId="0" fontId="0" fillId="6" borderId="22" xfId="0" quotePrefix="1" applyFont="1" applyFill="1" applyBorder="1"/>
    <xf numFmtId="0" fontId="0" fillId="3" borderId="30" xfId="0" applyFont="1" applyFill="1" applyBorder="1"/>
    <xf numFmtId="0" fontId="0" fillId="3" borderId="31" xfId="0" applyFont="1" applyFill="1" applyBorder="1"/>
    <xf numFmtId="0" fontId="0" fillId="3" borderId="0" xfId="0" applyFont="1" applyFill="1" applyBorder="1"/>
    <xf numFmtId="0" fontId="0" fillId="4" borderId="31" xfId="0" applyFont="1" applyFill="1" applyBorder="1"/>
    <xf numFmtId="0" fontId="0" fillId="4" borderId="0" xfId="0" applyFont="1" applyFill="1" applyBorder="1"/>
    <xf numFmtId="0" fontId="0" fillId="4" borderId="8" xfId="0" applyFont="1" applyFill="1" applyBorder="1"/>
    <xf numFmtId="0" fontId="0" fillId="3" borderId="32" xfId="0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0" fontId="0" fillId="0" borderId="0" xfId="0" applyFont="1" applyBorder="1"/>
    <xf numFmtId="0" fontId="0" fillId="0" borderId="16" xfId="0" applyFont="1" applyBorder="1"/>
    <xf numFmtId="0" fontId="0" fillId="0" borderId="25" xfId="0" applyFont="1" applyBorder="1"/>
    <xf numFmtId="0" fontId="0" fillId="0" borderId="19" xfId="0" applyFont="1" applyBorder="1"/>
    <xf numFmtId="0" fontId="0" fillId="0" borderId="21" xfId="0" applyFont="1" applyBorder="1"/>
    <xf numFmtId="0" fontId="0" fillId="0" borderId="22" xfId="0" applyFont="1" applyBorder="1"/>
    <xf numFmtId="0" fontId="0" fillId="10" borderId="56" xfId="0" applyFont="1" applyFill="1" applyBorder="1"/>
    <xf numFmtId="0" fontId="0" fillId="0" borderId="53" xfId="0" applyFont="1" applyBorder="1"/>
    <xf numFmtId="0" fontId="0" fillId="0" borderId="44" xfId="0" applyFont="1" applyBorder="1"/>
    <xf numFmtId="0" fontId="0" fillId="0" borderId="45" xfId="0" applyFont="1" applyBorder="1"/>
    <xf numFmtId="0" fontId="0" fillId="0" borderId="47" xfId="0" applyFont="1" applyBorder="1"/>
    <xf numFmtId="0" fontId="0" fillId="0" borderId="51" xfId="0" applyFont="1" applyBorder="1"/>
    <xf numFmtId="0" fontId="0" fillId="10" borderId="57" xfId="0" applyFont="1" applyFill="1" applyBorder="1"/>
    <xf numFmtId="0" fontId="0" fillId="10" borderId="58" xfId="0" applyFont="1" applyFill="1" applyBorder="1"/>
    <xf numFmtId="0" fontId="0" fillId="10" borderId="59" xfId="0" applyFont="1" applyFill="1" applyBorder="1"/>
    <xf numFmtId="0" fontId="0" fillId="3" borderId="9" xfId="0" applyFont="1" applyFill="1" applyBorder="1"/>
    <xf numFmtId="0" fontId="0" fillId="0" borderId="0" xfId="0" quotePrefix="1" applyFont="1" applyBorder="1" applyAlignment="1"/>
    <xf numFmtId="0" fontId="0" fillId="0" borderId="0" xfId="0" quotePrefix="1" applyFont="1" applyAlignment="1"/>
    <xf numFmtId="0" fontId="0" fillId="9" borderId="56" xfId="0" applyFont="1" applyFill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pivotButton="1" applyFont="1"/>
    <xf numFmtId="0" fontId="0" fillId="0" borderId="0" xfId="0" applyFont="1" applyAlignment="1">
      <alignment horizontal="left"/>
    </xf>
    <xf numFmtId="44" fontId="0" fillId="0" borderId="0" xfId="0" applyNumberFormat="1" applyFont="1"/>
    <xf numFmtId="0" fontId="0" fillId="0" borderId="0" xfId="0" applyNumberFormat="1" applyFont="1"/>
    <xf numFmtId="0" fontId="0" fillId="4" borderId="7" xfId="0" applyFont="1" applyFill="1" applyBorder="1"/>
    <xf numFmtId="0" fontId="0" fillId="3" borderId="7" xfId="0" applyFont="1" applyFill="1" applyBorder="1"/>
    <xf numFmtId="164" fontId="0" fillId="0" borderId="0" xfId="0" applyNumberFormat="1" applyFont="1"/>
    <xf numFmtId="2" fontId="0" fillId="0" borderId="0" xfId="0" applyNumberFormat="1" applyFont="1"/>
    <xf numFmtId="165" fontId="0" fillId="0" borderId="0" xfId="0" applyNumberFormat="1" applyFont="1"/>
    <xf numFmtId="6" fontId="0" fillId="0" borderId="0" xfId="0" applyNumberFormat="1" applyFont="1"/>
    <xf numFmtId="0" fontId="0" fillId="0" borderId="60" xfId="0" applyFont="1" applyBorder="1"/>
    <xf numFmtId="0" fontId="0" fillId="0" borderId="61" xfId="0" applyFont="1" applyBorder="1"/>
    <xf numFmtId="0" fontId="0" fillId="0" borderId="62" xfId="0" applyFont="1" applyBorder="1"/>
    <xf numFmtId="0" fontId="0" fillId="0" borderId="63" xfId="0" applyBorder="1"/>
    <xf numFmtId="0" fontId="0" fillId="0" borderId="64" xfId="0" applyBorder="1"/>
    <xf numFmtId="0" fontId="0" fillId="0" borderId="0" xfId="0" quotePrefix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50" xfId="0" quotePrefix="1" applyBorder="1"/>
    <xf numFmtId="0" fontId="0" fillId="0" borderId="45" xfId="0" quotePrefix="1" applyBorder="1"/>
    <xf numFmtId="0" fontId="0" fillId="0" borderId="47" xfId="0" quotePrefix="1" applyBorder="1"/>
    <xf numFmtId="0" fontId="0" fillId="0" borderId="51" xfId="0" quotePrefix="1" applyBorder="1"/>
    <xf numFmtId="0" fontId="0" fillId="0" borderId="2" xfId="0" quotePrefix="1" applyBorder="1"/>
    <xf numFmtId="0" fontId="0" fillId="0" borderId="0" xfId="0" quotePrefix="1" applyAlignment="1">
      <alignment horizontal="center"/>
    </xf>
    <xf numFmtId="0" fontId="0" fillId="0" borderId="70" xfId="0" applyBorder="1"/>
    <xf numFmtId="0" fontId="0" fillId="0" borderId="71" xfId="0" applyBorder="1"/>
    <xf numFmtId="0" fontId="0" fillId="0" borderId="71" xfId="0" quotePrefix="1" applyBorder="1"/>
    <xf numFmtId="0" fontId="0" fillId="0" borderId="72" xfId="0" applyBorder="1"/>
    <xf numFmtId="0" fontId="0" fillId="0" borderId="0" xfId="1" applyNumberFormat="1" applyFont="1" applyAlignment="1">
      <alignment horizontal="left"/>
    </xf>
    <xf numFmtId="6" fontId="0" fillId="0" borderId="0" xfId="0" applyNumberFormat="1" applyFont="1" applyBorder="1"/>
    <xf numFmtId="1" fontId="0" fillId="0" borderId="0" xfId="0" applyNumberFormat="1" applyFont="1" applyBorder="1"/>
    <xf numFmtId="166" fontId="0" fillId="0" borderId="0" xfId="1" applyNumberFormat="1" applyFont="1"/>
    <xf numFmtId="6" fontId="0" fillId="0" borderId="0" xfId="0" applyNumberFormat="1" applyBorder="1"/>
    <xf numFmtId="1" fontId="0" fillId="0" borderId="0" xfId="0" applyNumberFormat="1" applyBorder="1"/>
    <xf numFmtId="0" fontId="0" fillId="0" borderId="0" xfId="1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quotePrefix="1" applyFont="1" applyFill="1" applyBorder="1" applyAlignment="1">
      <alignment horizontal="center"/>
    </xf>
    <xf numFmtId="0" fontId="0" fillId="3" borderId="11" xfId="0" quotePrefix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3" borderId="7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quotePrefix="1" applyFont="1" applyFill="1" applyBorder="1" applyAlignment="1">
      <alignment horizontal="center" wrapText="1"/>
    </xf>
    <xf numFmtId="0" fontId="0" fillId="3" borderId="8" xfId="0" quotePrefix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wrapText="1"/>
    </xf>
    <xf numFmtId="0" fontId="0" fillId="0" borderId="8" xfId="0" quotePrefix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2" xfId="0" quotePrefix="1" applyFont="1" applyBorder="1" applyAlignment="1">
      <alignment horizontal="left"/>
    </xf>
    <xf numFmtId="0" fontId="0" fillId="0" borderId="13" xfId="0" quotePrefix="1" applyFont="1" applyBorder="1" applyAlignment="1">
      <alignment horizontal="left"/>
    </xf>
    <xf numFmtId="0" fontId="0" fillId="0" borderId="14" xfId="0" quotePrefix="1" applyFont="1" applyBorder="1" applyAlignment="1">
      <alignment horizontal="left"/>
    </xf>
    <xf numFmtId="0" fontId="0" fillId="0" borderId="0" xfId="0" quotePrefix="1" applyFont="1" applyAlignment="1">
      <alignment horizontal="left"/>
    </xf>
    <xf numFmtId="0" fontId="0" fillId="3" borderId="28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0" fillId="4" borderId="3" xfId="0" quotePrefix="1" applyFont="1" applyFill="1" applyBorder="1" applyAlignment="1">
      <alignment horizontal="left"/>
    </xf>
    <xf numFmtId="0" fontId="0" fillId="4" borderId="0" xfId="0" quotePrefix="1" applyFont="1" applyFill="1" applyBorder="1" applyAlignment="1">
      <alignment horizontal="left"/>
    </xf>
    <xf numFmtId="0" fontId="0" fillId="4" borderId="8" xfId="0" quotePrefix="1" applyFont="1" applyFill="1" applyBorder="1" applyAlignment="1">
      <alignment horizontal="left"/>
    </xf>
    <xf numFmtId="0" fontId="0" fillId="3" borderId="29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5" fillId="7" borderId="41" xfId="0" applyFont="1" applyFill="1" applyBorder="1" applyAlignment="1">
      <alignment horizontal="left"/>
    </xf>
    <xf numFmtId="0" fontId="5" fillId="7" borderId="33" xfId="0" applyFont="1" applyFill="1" applyBorder="1" applyAlignment="1">
      <alignment horizontal="left"/>
    </xf>
    <xf numFmtId="0" fontId="5" fillId="7" borderId="42" xfId="0" applyFont="1" applyFill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0" fontId="0" fillId="0" borderId="54" xfId="0" quotePrefix="1" applyFont="1" applyBorder="1" applyAlignment="1">
      <alignment horizontal="left"/>
    </xf>
    <xf numFmtId="0" fontId="0" fillId="0" borderId="50" xfId="0" quotePrefix="1" applyFont="1" applyBorder="1" applyAlignment="1">
      <alignment horizontal="left"/>
    </xf>
    <xf numFmtId="0" fontId="15" fillId="7" borderId="38" xfId="0" applyFont="1" applyFill="1" applyBorder="1" applyAlignment="1">
      <alignment horizontal="left" wrapText="1"/>
    </xf>
    <xf numFmtId="0" fontId="15" fillId="7" borderId="0" xfId="0" applyFont="1" applyFill="1" applyAlignment="1">
      <alignment horizontal="left" wrapText="1"/>
    </xf>
    <xf numFmtId="0" fontId="15" fillId="7" borderId="39" xfId="0" applyFont="1" applyFill="1" applyBorder="1" applyAlignment="1">
      <alignment horizontal="left" wrapText="1"/>
    </xf>
    <xf numFmtId="0" fontId="7" fillId="0" borderId="33" xfId="0" applyFont="1" applyBorder="1" applyAlignment="1">
      <alignment horizontal="center"/>
    </xf>
    <xf numFmtId="0" fontId="3" fillId="7" borderId="35" xfId="0" applyFont="1" applyFill="1" applyBorder="1" applyAlignment="1">
      <alignment horizontal="left" wrapText="1"/>
    </xf>
    <xf numFmtId="0" fontId="3" fillId="7" borderId="36" xfId="0" applyFont="1" applyFill="1" applyBorder="1" applyAlignment="1">
      <alignment horizontal="left" wrapText="1"/>
    </xf>
    <xf numFmtId="0" fontId="3" fillId="7" borderId="37" xfId="0" applyFont="1" applyFill="1" applyBorder="1" applyAlignment="1">
      <alignment horizontal="left" wrapText="1"/>
    </xf>
    <xf numFmtId="0" fontId="3" fillId="7" borderId="38" xfId="0" applyFont="1" applyFill="1" applyBorder="1" applyAlignment="1">
      <alignment horizontal="left" wrapText="1"/>
    </xf>
    <xf numFmtId="0" fontId="3" fillId="7" borderId="0" xfId="0" applyFont="1" applyFill="1" applyAlignment="1">
      <alignment horizontal="left" wrapText="1"/>
    </xf>
    <xf numFmtId="0" fontId="3" fillId="7" borderId="39" xfId="0" applyFont="1" applyFill="1" applyBorder="1" applyAlignment="1">
      <alignment horizontal="left" wrapText="1"/>
    </xf>
    <xf numFmtId="0" fontId="3" fillId="8" borderId="38" xfId="0" applyFont="1" applyFill="1" applyBorder="1" applyAlignment="1">
      <alignment horizontal="left"/>
    </xf>
    <xf numFmtId="0" fontId="3" fillId="8" borderId="0" xfId="0" applyFont="1" applyFill="1" applyAlignment="1">
      <alignment horizontal="left"/>
    </xf>
    <xf numFmtId="0" fontId="3" fillId="8" borderId="39" xfId="0" applyFont="1" applyFill="1" applyBorder="1" applyAlignment="1">
      <alignment horizontal="left"/>
    </xf>
    <xf numFmtId="0" fontId="3" fillId="7" borderId="38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3" fillId="7" borderId="39" xfId="0" applyFont="1" applyFill="1" applyBorder="1" applyAlignment="1">
      <alignment horizontal="left"/>
    </xf>
    <xf numFmtId="0" fontId="3" fillId="8" borderId="38" xfId="0" quotePrefix="1" applyFont="1" applyFill="1" applyBorder="1" applyAlignment="1">
      <alignment horizontal="left"/>
    </xf>
    <xf numFmtId="0" fontId="16" fillId="7" borderId="38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6" fillId="7" borderId="39" xfId="0" applyFont="1" applyFill="1" applyBorder="1" applyAlignment="1">
      <alignment horizontal="left"/>
    </xf>
    <xf numFmtId="0" fontId="5" fillId="3" borderId="3" xfId="0" quotePrefix="1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29" xfId="0" quotePrefix="1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9" fillId="3" borderId="3" xfId="0" quotePrefix="1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8" xfId="0" applyFont="1" applyFill="1" applyBorder="1" applyAlignment="1">
      <alignment horizontal="left"/>
    </xf>
    <xf numFmtId="0" fontId="0" fillId="3" borderId="28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 wrapText="1"/>
    </xf>
    <xf numFmtId="0" fontId="0" fillId="4" borderId="0" xfId="0" quotePrefix="1" applyFont="1" applyFill="1" applyAlignment="1">
      <alignment horizontal="left"/>
    </xf>
    <xf numFmtId="0" fontId="0" fillId="0" borderId="5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0" fillId="0" borderId="50" xfId="0" quotePrefix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54" xfId="0" quotePrefix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8" xfId="0" quotePrefix="1" applyBorder="1" applyAlignment="1">
      <alignment horizontal="left"/>
    </xf>
    <xf numFmtId="0" fontId="0" fillId="0" borderId="69" xfId="0" quotePrefix="1" applyBorder="1" applyAlignment="1">
      <alignment horizontal="left"/>
    </xf>
    <xf numFmtId="0" fontId="10" fillId="3" borderId="29" xfId="0" quotePrefix="1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0" fillId="3" borderId="28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4" borderId="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8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4" borderId="3" xfId="0" quotePrefix="1" applyFill="1" applyBorder="1" applyAlignment="1">
      <alignment horizontal="left"/>
    </xf>
    <xf numFmtId="0" fontId="0" fillId="4" borderId="0" xfId="0" quotePrefix="1" applyFill="1" applyAlignment="1">
      <alignment horizontal="left"/>
    </xf>
    <xf numFmtId="0" fontId="0" fillId="4" borderId="8" xfId="0" quotePrefix="1" applyFill="1" applyBorder="1" applyAlignment="1">
      <alignment horizontal="left"/>
    </xf>
    <xf numFmtId="0" fontId="8" fillId="3" borderId="3" xfId="0" quotePrefix="1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3" borderId="29" xfId="0" quotePrefix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3" xfId="0" quotePrefix="1" applyFill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10" borderId="0" xfId="0" applyFont="1" applyFill="1" applyAlignment="1">
      <alignment horizont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34" formatCode="_(&quot;$&quot;* #,##0.00_);_(&quot;$&quot;* \(#,##0.00\);_(&quot;$&quot;* &quot;-&quot;??_);_(@_)"/>
    </dxf>
  </dxfs>
  <tableStyles count="1" defaultTableStyle="TableStyleMedium2" defaultPivotStyle="PivotStyleLight16">
    <tableStyle name="Table Style 1" pivot="0" count="0" xr9:uid="{7F884F18-C2FC-1E4B-80FF-07079432F03F}"/>
  </tableStyles>
  <colors>
    <mruColors>
      <color rgb="FF3A600C"/>
      <color rgb="FFAE5D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Basic%20Excel%20Workbook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139.364419907404" createdVersion="6" refreshedVersion="6" minRefreshableVersion="3" recordCount="900" xr:uid="{4C52457E-02DE-304C-8F28-2EC1A77CF3F7}">
  <cacheSource type="worksheet">
    <worksheetSource ref="A1:H901" sheet="Data Set"/>
  </cacheSource>
  <cacheFields count="9">
    <cacheField name="ID Number" numFmtId="0">
      <sharedItems containsSemiMixedTypes="0" containsString="0" containsNumber="1" containsInteger="1" minValue="11004" maxValue="19997"/>
    </cacheField>
    <cacheField name="Age" numFmtId="0">
      <sharedItems containsSemiMixedTypes="0" containsString="0" containsNumber="1" containsInteger="1" minValue="16" maxValue="80" count="65">
        <n v="52"/>
        <n v="49"/>
        <n v="25"/>
        <n v="34"/>
        <n v="80"/>
        <n v="77"/>
        <n v="50"/>
        <n v="56"/>
        <n v="19"/>
        <n v="30"/>
        <n v="58"/>
        <n v="32"/>
        <n v="29"/>
        <n v="51"/>
        <n v="47"/>
        <n v="37"/>
        <n v="61"/>
        <n v="27"/>
        <n v="17"/>
        <n v="16"/>
        <n v="39"/>
        <n v="69"/>
        <n v="26"/>
        <n v="40"/>
        <n v="22"/>
        <n v="62"/>
        <n v="21"/>
        <n v="44"/>
        <n v="33"/>
        <n v="31"/>
        <n v="57"/>
        <n v="74"/>
        <n v="59"/>
        <n v="65"/>
        <n v="35"/>
        <n v="68"/>
        <n v="76"/>
        <n v="23"/>
        <n v="46"/>
        <n v="54"/>
        <n v="36"/>
        <n v="67"/>
        <n v="24"/>
        <n v="72"/>
        <n v="41"/>
        <n v="28"/>
        <n v="48"/>
        <n v="42"/>
        <n v="60"/>
        <n v="43"/>
        <n v="63"/>
        <n v="79"/>
        <n v="78"/>
        <n v="64"/>
        <n v="66"/>
        <n v="20"/>
        <n v="45"/>
        <n v="75"/>
        <n v="70"/>
        <n v="53"/>
        <n v="18"/>
        <n v="38"/>
        <n v="55"/>
        <n v="73"/>
        <n v="71"/>
      </sharedItems>
    </cacheField>
    <cacheField name="Premium" numFmtId="164">
      <sharedItems containsSemiMixedTypes="0" containsString="0" containsNumber="1" minValue="162.85" maxValue="3697.53" count="899">
        <n v="1005.53"/>
        <n v="2014.64"/>
        <n v="1772.62"/>
        <n v="451.47"/>
        <n v="2086.86"/>
        <n v="994.6"/>
        <n v="1129.43"/>
        <n v="1464.31"/>
        <n v="742.82"/>
        <n v="1756.88"/>
        <n v="2364.89"/>
        <n v="1301.0999999999999"/>
        <n v="2337.04"/>
        <n v="2318.98"/>
        <n v="1115.55"/>
        <n v="1223.2"/>
        <n v="1717.04"/>
        <n v="1504.84"/>
        <n v="755.74"/>
        <n v="1625"/>
        <n v="2058.89"/>
        <n v="1255.95"/>
        <n v="1886.5"/>
        <n v="1912.84"/>
        <n v="2019.91"/>
        <n v="2005.22"/>
        <n v="2043.42"/>
        <n v="1868.54"/>
        <n v="544.24"/>
        <n v="2082.33"/>
        <n v="1604.12"/>
        <n v="1445.73"/>
        <n v="1622.82"/>
        <n v="1647.61"/>
        <n v="2706.83"/>
        <n v="1062.1600000000001"/>
        <n v="1830.73"/>
        <n v="1762.43"/>
        <n v="1959.48"/>
        <n v="1506.7"/>
        <n v="1656.99"/>
        <n v="2432.1"/>
        <n v="1664.29"/>
        <n v="1845.3"/>
        <n v="1098.71"/>
        <n v="2011.24"/>
        <n v="1646.85"/>
        <n v="1876.53"/>
        <n v="1815.21"/>
        <n v="1855.54"/>
        <n v="2172.3000000000002"/>
        <n v="1842.07"/>
        <n v="588.61"/>
        <n v="1777.15"/>
        <n v="956.1"/>
        <n v="1372.72"/>
        <n v="1949.64"/>
        <n v="2533.5700000000002"/>
        <n v="1060.48"/>
        <n v="1791.67"/>
        <n v="2400.1"/>
        <n v="1582.61"/>
        <n v="2267.7600000000002"/>
        <n v="1829.33"/>
        <n v="2512.71"/>
        <n v="1724.92"/>
        <n v="1478.79"/>
        <n v="2107.31"/>
        <n v="1208.3"/>
        <n v="2105.67"/>
        <n v="795.78"/>
        <n v="1394.81"/>
        <n v="2594.41"/>
        <n v="1692.79"/>
        <n v="1714.2"/>
        <n v="1859.65"/>
        <n v="948.41"/>
        <n v="1508.04"/>
        <n v="1488.49"/>
        <n v="2764.04"/>
        <n v="1355.97"/>
        <n v="1843.75"/>
        <n v="1164.1300000000001"/>
        <n v="1213.68"/>
        <n v="2463.02"/>
        <n v="1333.91"/>
        <n v="2090.52"/>
        <n v="1513.39"/>
        <n v="1586.19"/>
        <n v="671.36"/>
        <n v="1940.08"/>
        <n v="1463.32"/>
        <n v="1376.45"/>
        <n v="1713.07"/>
        <n v="1610.47"/>
        <n v="988.97"/>
        <n v="1259.5999999999999"/>
        <n v="2434.31"/>
        <n v="1122.0899999999999"/>
        <n v="2042.59"/>
        <n v="2007.21"/>
        <n v="1610.2"/>
        <n v="1865.44"/>
        <n v="1816.31"/>
        <n v="1142"/>
        <n v="1608.24"/>
        <n v="2068.4"/>
        <n v="2013.89"/>
        <n v="559.47"/>
        <n v="1828.96"/>
        <n v="3070.76"/>
        <n v="2123.9499999999998"/>
        <n v="2102.46"/>
        <n v="1615.56"/>
        <n v="2122.77"/>
        <n v="1321.69"/>
        <n v="962.21"/>
        <n v="927.43"/>
        <n v="2208.23"/>
        <n v="1439.43"/>
        <n v="1279.51"/>
        <n v="2137.61"/>
        <n v="1995.75"/>
        <n v="1390.95"/>
        <n v="1649.71"/>
        <n v="2460.52"/>
        <n v="1730.5"/>
        <n v="1205.49"/>
        <n v="2081.81"/>
        <n v="920.67"/>
        <n v="1910.9"/>
        <n v="1139.01"/>
        <n v="1865.25"/>
        <n v="869.71"/>
        <n v="2626.11"/>
        <n v="1293.48"/>
        <n v="1391.17"/>
        <n v="2077.77"/>
        <n v="359.84"/>
        <n v="232.54"/>
        <n v="1014.8"/>
        <n v="979.06"/>
        <n v="1480.29"/>
        <n v="899.54"/>
        <n v="2194.73"/>
        <n v="553.29"/>
        <n v="2135.0100000000002"/>
        <n v="1720.75"/>
        <n v="1980.87"/>
        <n v="1625.53"/>
        <n v="1661.1"/>
        <n v="1385.46"/>
        <n v="2050.5300000000002"/>
        <n v="2692.91"/>
        <n v="2438.69"/>
        <n v="1001.25"/>
        <n v="1635.45"/>
        <n v="974.17"/>
        <n v="1515.33"/>
        <n v="1355.45"/>
        <n v="372.7"/>
        <n v="2073.35"/>
        <n v="1589.25"/>
        <n v="1044.54"/>
        <n v="1031.99"/>
        <n v="1609.59"/>
        <n v="1671.81"/>
        <n v="1764.03"/>
        <n v="1425.94"/>
        <n v="1244.1500000000001"/>
        <n v="1130.21"/>
        <n v="2170.5100000000002"/>
        <n v="838.83"/>
        <n v="1811.77"/>
        <n v="1873.06"/>
        <n v="2619.34"/>
        <n v="2257.58"/>
        <n v="888.31"/>
        <n v="2320.2600000000002"/>
        <n v="977.87"/>
        <n v="1645.02"/>
        <n v="2011.17"/>
        <n v="1133.67"/>
        <n v="1624.95"/>
        <n v="815.47"/>
        <n v="1980.4"/>
        <n v="2621.79"/>
        <n v="2414.9899999999998"/>
        <n v="1454.83"/>
        <n v="1496.68"/>
        <n v="1651.56"/>
        <n v="1445.01"/>
        <n v="1653.94"/>
        <n v="1167.93"/>
        <n v="1727.66"/>
        <n v="917.44"/>
        <n v="1065.53"/>
        <n v="2548.89"/>
        <n v="1302.3599999999999"/>
        <n v="1244.8599999999999"/>
        <n v="1736.49"/>
        <n v="1875.17"/>
        <n v="709.83"/>
        <n v="2483.04"/>
        <n v="883.27"/>
        <n v="2259.4699999999998"/>
        <n v="812.11"/>
        <n v="988.93"/>
        <n v="1612.76"/>
        <n v="1684.39"/>
        <n v="2181.4699999999998"/>
        <n v="2221.1"/>
        <n v="1254.52"/>
        <n v="1753.96"/>
        <n v="1735.99"/>
        <n v="1537.67"/>
        <n v="1139.24"/>
        <n v="1044.9000000000001"/>
        <n v="1222.57"/>
        <n v="1900.48"/>
        <n v="1854.28"/>
        <n v="1584.06"/>
        <n v="1631.75"/>
        <n v="1762.24"/>
        <n v="1627.56"/>
        <n v="1559.56"/>
        <n v="950.34"/>
        <n v="1540.23"/>
        <n v="912.73"/>
        <n v="1913.2"/>
        <n v="2152.75"/>
        <n v="2148.44"/>
        <n v="1951.97"/>
        <n v="816.73"/>
        <n v="2393.52"/>
        <n v="534.72"/>
        <n v="1669.01"/>
        <n v="1723.22"/>
        <n v="1440.25"/>
        <n v="956.6"/>
        <n v="873.75"/>
        <n v="2427.06"/>
        <n v="2176.84"/>
        <n v="2229.16"/>
        <n v="1616.63"/>
        <n v="1794.71"/>
        <n v="442.12"/>
        <n v="1287.04"/>
        <n v="1092.54"/>
        <n v="1154.8"/>
        <n v="1255.07"/>
        <n v="1292.5899999999999"/>
        <n v="1505.33"/>
        <n v="1411.59"/>
        <n v="1368.67"/>
        <n v="1559.58"/>
        <n v="1441.02"/>
        <n v="2089.92"/>
        <n v="1939.49"/>
        <n v="1643.21"/>
        <n v="1949.2"/>
        <n v="1940.33"/>
        <n v="814.16"/>
        <n v="1938.1"/>
        <n v="1635.81"/>
        <n v="1020.26"/>
        <n v="1604.18"/>
        <n v="1854.46"/>
        <n v="1923.6"/>
        <n v="2048.19"/>
        <n v="1133.08"/>
        <n v="2159.91"/>
        <n v="2242.34"/>
        <n v="1956.48"/>
        <n v="679.55"/>
        <n v="1669.36"/>
        <n v="1079.6300000000001"/>
        <n v="2242.4899999999998"/>
        <n v="218.89"/>
        <n v="2277.08"/>
        <n v="1709.29"/>
        <n v="1805.85"/>
        <n v="162.85"/>
        <n v="1357.21"/>
        <n v="1497.8"/>
        <n v="2006.53"/>
        <n v="2049.0100000000002"/>
        <n v="942.59"/>
        <n v="2138.84"/>
        <n v="881.19"/>
        <n v="1018.36"/>
        <n v="1399.56"/>
        <n v="1338.32"/>
        <n v="2257.0300000000002"/>
        <n v="1467.22"/>
        <n v="1196.1099999999999"/>
        <n v="3139.84"/>
        <n v="1887.45"/>
        <n v="756.41"/>
        <n v="986.46"/>
        <n v="1325.34"/>
        <n v="1274.3399999999999"/>
        <n v="766.86"/>
        <n v="1514.92"/>
        <n v="1781.76"/>
        <n v="1785.74"/>
        <n v="1775.14"/>
        <n v="1404.21"/>
        <n v="1440.52"/>
        <n v="272.35000000000002"/>
        <n v="1959.67"/>
        <n v="1199.93"/>
        <n v="2110.8200000000002"/>
        <n v="1798.58"/>
        <n v="1425.47"/>
        <n v="2504.81"/>
        <n v="2079.48"/>
        <n v="1393.36"/>
        <n v="951.15"/>
        <n v="1894.83"/>
        <n v="859.71"/>
        <n v="1692.83"/>
        <n v="2211.83"/>
        <n v="1814.1"/>
        <n v="1325.14"/>
        <n v="1512.97"/>
        <n v="1273.3"/>
        <n v="1467.47"/>
        <n v="1091.7"/>
        <n v="2379.75"/>
        <n v="1201.8599999999999"/>
        <n v="2003.16"/>
        <n v="2187.56"/>
        <n v="1658.31"/>
        <n v="1624.36"/>
        <n v="982.76"/>
        <n v="1982.06"/>
        <n v="2363.42"/>
        <n v="1084.3699999999999"/>
        <n v="2317.02"/>
        <n v="848.89"/>
        <n v="1596.17"/>
        <n v="1733.4"/>
        <n v="2006.09"/>
        <n v="1781.86"/>
        <n v="1502.58"/>
        <n v="1597.97"/>
        <n v="1995.23"/>
        <n v="2130.3000000000002"/>
        <n v="1787.16"/>
        <n v="1163.28"/>
        <n v="1411.65"/>
        <n v="1821.95"/>
        <n v="1425.6"/>
        <n v="1510.99"/>
        <n v="1040.1600000000001"/>
        <n v="947.58"/>
        <n v="1416.91"/>
        <n v="945.23"/>
        <n v="1919.29"/>
        <n v="1831.63"/>
        <n v="1357.38"/>
        <n v="1318.45"/>
        <n v="1437.12"/>
        <n v="1535.8"/>
        <n v="2017.8"/>
        <n v="1767.16"/>
        <n v="1936.89"/>
        <n v="967.49"/>
        <n v="1612.22"/>
        <n v="1735.93"/>
        <n v="1037.19"/>
        <n v="2233.62"/>
        <n v="1634.39"/>
        <n v="2044.9"/>
        <n v="1442.03"/>
        <n v="1929.38"/>
        <n v="2043.98"/>
        <n v="1969.49"/>
        <n v="2554.85"/>
        <n v="1575.32"/>
        <n v="2163.5100000000002"/>
        <n v="1856.35"/>
        <n v="1286.3399999999999"/>
        <n v="1471.1"/>
        <n v="1267.57"/>
        <n v="1593.37"/>
        <n v="748.79"/>
        <n v="2193.44"/>
        <n v="1916.56"/>
        <n v="687.89"/>
        <n v="2451.52"/>
        <n v="1337.28"/>
        <n v="2050.11"/>
        <n v="1724.83"/>
        <n v="1113.79"/>
        <n v="1474.99"/>
        <n v="1830.55"/>
        <n v="1899.67"/>
        <n v="2615.5300000000002"/>
        <n v="1613.62"/>
        <n v="1081.43"/>
        <n v="2195.15"/>
        <n v="1658.77"/>
        <n v="1089.5899999999999"/>
        <n v="1689.73"/>
        <n v="1882.24"/>
        <n v="487.54"/>
        <n v="1729.58"/>
        <n v="1879.06"/>
        <n v="1520.86"/>
        <n v="1725.95"/>
        <n v="1155.31"/>
        <n v="450.29"/>
        <n v="824.91"/>
        <n v="868.38"/>
        <n v="1516.66"/>
        <n v="424.94"/>
        <n v="1221.01"/>
        <n v="2254.59"/>
        <n v="1720.27"/>
        <n v="1370.33"/>
        <n v="1760.72"/>
        <n v="1649.81"/>
        <n v="1989.02"/>
        <n v="2016.74"/>
        <n v="1706.83"/>
        <n v="2219.7600000000002"/>
        <n v="2496.36"/>
        <n v="1257.46"/>
        <n v="1070.47"/>
        <n v="1306.1300000000001"/>
        <n v="1849.72"/>
        <n v="865.69"/>
        <n v="706.05"/>
        <n v="2082.15"/>
        <n v="1460.28"/>
        <n v="782.01"/>
        <n v="1862.4"/>
        <n v="1778.87"/>
        <n v="1487.22"/>
        <n v="1957.89"/>
        <n v="1483.76"/>
        <n v="1360.05"/>
        <n v="1390.11"/>
        <n v="2493.08"/>
        <n v="1672.12"/>
        <n v="2911"/>
        <n v="838.46"/>
        <n v="2552.5"/>
        <n v="1133.78"/>
        <n v="1854.04"/>
        <n v="1931.68"/>
        <n v="1654.04"/>
        <n v="1809.02"/>
        <n v="1311.33"/>
        <n v="1591.92"/>
        <n v="1550.81"/>
        <n v="2712.47"/>
        <n v="646.95000000000005"/>
        <n v="1262.82"/>
        <n v="2106.6799999999998"/>
        <n v="1916.09"/>
        <n v="1866.62"/>
        <n v="2471.8200000000002"/>
        <n v="1694.19"/>
        <n v="1759.69"/>
        <n v="1614.72"/>
        <n v="1008.12"/>
        <n v="2031.73"/>
        <n v="1810"/>
        <n v="1428.28"/>
        <n v="1624.88"/>
        <n v="1905.74"/>
        <n v="1865.6"/>
        <n v="2681.31"/>
        <n v="2136.7399999999998"/>
        <n v="1541.25"/>
        <n v="2156.2600000000002"/>
        <n v="1958.18"/>
        <n v="1163.1300000000001"/>
        <n v="1166.43"/>
        <n v="1470.69"/>
        <n v="631.57000000000005"/>
        <n v="1006.46"/>
        <n v="1799.81"/>
        <n v="1498.23"/>
        <n v="1977.84"/>
        <n v="1825.25"/>
        <n v="1049.6400000000001"/>
        <n v="1548.33"/>
        <n v="1853.2"/>
        <n v="1530.21"/>
        <n v="1306.6199999999999"/>
        <n v="1948.46"/>
        <n v="2003.14"/>
        <n v="1994.22"/>
        <n v="1574.69"/>
        <n v="697.1"/>
        <n v="1711.59"/>
        <n v="1564.43"/>
        <n v="1814.5"/>
        <n v="1265.1600000000001"/>
        <n v="1327.69"/>
        <n v="3697.53"/>
        <n v="2652"/>
        <n v="1344.55"/>
        <n v="2383.33"/>
        <n v="1513.61"/>
        <n v="1368.9"/>
        <n v="2311.65"/>
        <n v="1955.07"/>
        <n v="1782.38"/>
        <n v="612.16"/>
        <n v="1676.26"/>
        <n v="1395.27"/>
        <n v="1925.69"/>
        <n v="1419.17"/>
        <n v="1654.57"/>
        <n v="1761.63"/>
        <n v="2227.35"/>
        <n v="1799.56"/>
        <n v="1865.97"/>
        <n v="263.66000000000003"/>
        <n v="1361.25"/>
        <n v="2065.0300000000002"/>
        <n v="2775.81"/>
        <n v="1478.05"/>
        <n v="382.1"/>
        <n v="911.55"/>
        <n v="1840.65"/>
        <n v="667.66"/>
        <n v="889.32"/>
        <n v="1730.75"/>
        <n v="1818.39"/>
        <n v="1227.7"/>
        <n v="2413.0300000000002"/>
        <n v="1830.26"/>
        <n v="1171.05"/>
        <n v="724.63"/>
        <n v="1576.58"/>
        <n v="1493.87"/>
        <n v="1421.57"/>
        <n v="1034.73"/>
        <n v="1036.4000000000001"/>
        <n v="2027.84"/>
        <n v="634.41"/>
        <n v="1845.98"/>
        <n v="2163.92"/>
        <n v="1279.77"/>
        <n v="2179.67"/>
        <n v="1954.15"/>
        <n v="1872.34"/>
        <n v="1808.35"/>
        <n v="1615.53"/>
        <n v="1692.53"/>
        <n v="2010.96"/>
        <n v="1723.97"/>
        <n v="1675.36"/>
        <n v="1265.3399999999999"/>
        <n v="1383.39"/>
        <n v="2617.36"/>
        <n v="1862.3"/>
        <n v="1723.72"/>
        <n v="2033.67"/>
        <n v="857.91"/>
        <n v="1958.6"/>
        <n v="1765.03"/>
        <n v="1264.17"/>
        <n v="2154.31"/>
        <n v="1214.4000000000001"/>
        <n v="2215.59"/>
        <n v="1554.9"/>
        <n v="1643.54"/>
        <n v="1512.52"/>
        <n v="2052.16"/>
        <n v="2439.71"/>
        <n v="2470.34"/>
        <n v="1954.99"/>
        <n v="1085.6099999999999"/>
        <n v="1565.32"/>
        <n v="1648.14"/>
        <n v="2223.38"/>
        <n v="1920.43"/>
        <n v="2030.77"/>
        <n v="1184.4000000000001"/>
        <n v="2053.94"/>
        <n v="2034.82"/>
        <n v="2074.17"/>
        <n v="1977.76"/>
        <n v="1093.08"/>
        <n v="1410.82"/>
        <n v="1540.42"/>
        <n v="1435.39"/>
        <n v="1844.49"/>
        <n v="2734.97"/>
        <n v="1428.85"/>
        <n v="1530.91"/>
        <n v="2039.65"/>
        <n v="2312.21"/>
        <n v="2179.85"/>
        <n v="2090.64"/>
        <n v="2056.2199999999998"/>
        <n v="1985.54"/>
        <n v="1903.48"/>
        <n v="1238.08"/>
        <n v="2100.12"/>
        <n v="1742.72"/>
        <n v="1878"/>
        <n v="1692.49"/>
        <n v="2898.83"/>
        <n v="1368.47"/>
        <n v="1059.1400000000001"/>
        <n v="778.48"/>
        <n v="1671.95"/>
        <n v="1011.4"/>
        <n v="1990.79"/>
        <n v="1909.94"/>
        <n v="1734.83"/>
        <n v="1966.01"/>
        <n v="2398.0500000000002"/>
        <n v="929.62"/>
        <n v="1511.22"/>
        <n v="2038.14"/>
        <n v="1322.63"/>
        <n v="1913.7"/>
        <n v="2069.37"/>
        <n v="1120.6300000000001"/>
        <n v="2171.5700000000002"/>
        <n v="1705.64"/>
        <n v="1104.45"/>
        <n v="1940.83"/>
        <n v="1122.1300000000001"/>
        <n v="1420.57"/>
        <n v="1590.1"/>
        <n v="1749.06"/>
        <n v="1705.61"/>
        <n v="1807.39"/>
        <n v="343.74"/>
        <n v="1702.91"/>
        <n v="1955.38"/>
        <n v="1657.88"/>
        <n v="1574.97"/>
        <n v="369.7"/>
        <n v="1462.72"/>
        <n v="1593.97"/>
        <n v="1716.34"/>
        <n v="2730.59"/>
        <n v="1103.26"/>
        <n v="1437.25"/>
        <n v="3060.46"/>
        <n v="2005.36"/>
        <n v="1020.46"/>
        <n v="1526.91"/>
        <n v="1162.3399999999999"/>
        <n v="1473.66"/>
        <n v="1366.47"/>
        <n v="1634.51"/>
        <n v="1239.43"/>
        <n v="1494.86"/>
        <n v="1038.6500000000001"/>
        <n v="2016.55"/>
        <n v="1776.65"/>
        <n v="1574.74"/>
        <n v="2682"/>
        <n v="2402.7800000000002"/>
        <n v="945.48"/>
        <n v="1874.43"/>
        <n v="564.66"/>
        <n v="1247.18"/>
        <n v="2182.5100000000002"/>
        <n v="1843.99"/>
        <n v="1606.8"/>
        <n v="1329.73"/>
        <n v="2831.47"/>
        <n v="1360.7"/>
        <n v="1400.3"/>
        <n v="1212.97"/>
        <n v="844.37"/>
        <n v="2555.63"/>
        <n v="1047.96"/>
        <n v="1996.84"/>
        <n v="395.72"/>
        <n v="987.79"/>
        <n v="2494.5100000000002"/>
        <n v="698.37"/>
        <n v="1896.4"/>
        <n v="2305.83"/>
        <n v="1426.48"/>
        <n v="1635.7"/>
        <n v="1205.02"/>
        <n v="928.22"/>
        <n v="1858.43"/>
        <n v="1142.96"/>
        <n v="1569.72"/>
        <n v="1693.07"/>
        <n v="2412.5700000000002"/>
        <n v="1641.26"/>
        <n v="2040.57"/>
        <n v="606.98"/>
        <n v="1798.92"/>
        <n v="946.22"/>
        <n v="1916.31"/>
        <n v="841.7"/>
        <n v="1269.25"/>
        <n v="1671.57"/>
        <n v="2149.92"/>
        <n v="1008.14"/>
        <n v="871.59"/>
        <n v="1602.25"/>
        <n v="1824.43"/>
        <n v="2685.11"/>
        <n v="831.33"/>
        <n v="1965.48"/>
        <n v="1428.63"/>
        <n v="2609.5300000000002"/>
        <n v="1721.38"/>
        <n v="918.55"/>
        <n v="1969.23"/>
        <n v="1639.16"/>
        <n v="653.20000000000005"/>
        <n v="1910.39"/>
        <n v="1038.1400000000001"/>
        <n v="996.39"/>
        <n v="1561.61"/>
        <n v="1753.35"/>
        <n v="2139.59"/>
        <n v="1400.82"/>
        <n v="1413.39"/>
        <n v="1182.1199999999999"/>
        <n v="911.68"/>
        <n v="2018.3"/>
        <n v="1402.56"/>
        <n v="1951.73"/>
        <n v="874.07"/>
        <n v="1474.57"/>
        <n v="1278.24"/>
        <n v="1518.1"/>
        <n v="2363.89"/>
        <n v="1480.91"/>
        <n v="1741.47"/>
        <n v="2271.5500000000002"/>
        <n v="1962.43"/>
        <n v="1507.74"/>
        <n v="2195.7800000000002"/>
        <n v="1094.8800000000001"/>
        <n v="1087.4100000000001"/>
        <n v="1895.84"/>
        <n v="1396.56"/>
        <n v="982.82"/>
        <n v="1544.09"/>
        <n v="1604.1"/>
        <n v="718.76"/>
        <n v="2346.0100000000002"/>
        <n v="1874.63"/>
        <n v="2045.14"/>
        <n v="2440.92"/>
        <n v="2082.75"/>
        <n v="1346.57"/>
        <n v="1487.95"/>
        <n v="2150.5500000000002"/>
        <n v="937.38"/>
        <n v="2054.64"/>
        <n v="1387.42"/>
        <n v="1037.4000000000001"/>
        <n v="2279.84"/>
        <n v="491.55"/>
        <n v="1139.99"/>
        <n v="404.45"/>
        <n v="2018.36"/>
        <n v="1996.67"/>
        <n v="1739.43"/>
        <n v="789.29"/>
        <n v="1897.3"/>
        <n v="377.99"/>
        <n v="948.06"/>
        <n v="646.34"/>
        <n v="1826.79"/>
        <n v="1514.07"/>
        <n v="1714.8"/>
        <n v="1338.96"/>
        <n v="1128.0899999999999"/>
        <n v="1644.19"/>
        <n v="1188.08"/>
        <n v="1660.82"/>
        <n v="1548.36"/>
        <n v="1697.84"/>
        <n v="1235.1400000000001"/>
        <n v="2554"/>
        <n v="1157.68"/>
        <n v="1534.27"/>
        <n v="1002.96"/>
        <n v="1774.74"/>
        <n v="1736.4"/>
        <n v="1496.86"/>
        <n v="2513.39"/>
        <n v="1708.35"/>
        <n v="1285.02"/>
        <n v="2451.27"/>
        <n v="1456.69"/>
        <n v="1820.93"/>
        <n v="1744.57"/>
        <n v="1816.14"/>
        <n v="1868.02"/>
        <n v="1618.4"/>
        <n v="1859.56"/>
        <n v="2188.73"/>
        <n v="1536.51"/>
        <n v="1727.55"/>
        <n v="1950.51"/>
        <n v="1668.45"/>
        <n v="1779.77"/>
        <n v="2054.66"/>
        <n v="1821.73"/>
        <n v="1608.2"/>
        <n v="1753.1"/>
        <n v="1972.88"/>
        <n v="2192.46"/>
        <n v="1187.47"/>
        <n v="1754.45"/>
        <n v="1573.67"/>
        <n v="803.69"/>
        <n v="1935.94"/>
        <n v="1246.0999999999999"/>
        <n v="729.6"/>
        <n v="496.75"/>
        <n v="1698.21"/>
        <n v="1431.81"/>
        <n v="2064.7600000000002"/>
        <n v="1779.64"/>
        <n v="1570.78"/>
        <n v="1405.82"/>
        <n v="1917.56"/>
        <n v="1614.77"/>
        <n v="640.79"/>
        <n v="757.53"/>
        <n v="1940.51"/>
        <n v="1801.59"/>
        <n v="1585.98"/>
        <n v="1246.06"/>
        <n v="2242"/>
        <n v="1575.29"/>
        <n v="2069.94"/>
        <n v="2569.73"/>
        <n v="2472.88"/>
        <n v="2031.67"/>
        <n v="2174.35"/>
        <n v="1840.59"/>
        <n v="1392.45"/>
        <n v="1327"/>
        <n v="973.84"/>
        <n v="1295.8800000000001"/>
        <n v="1365.97"/>
        <n v="2183.36"/>
        <n v="1295.83"/>
        <n v="1653.47"/>
        <n v="899.46"/>
        <n v="1496.15"/>
        <n v="949.8"/>
        <n v="1028.5"/>
        <n v="183"/>
        <n v="1117.1099999999999"/>
        <n v="962.39"/>
        <n v="1167.49"/>
        <n v="2954"/>
        <n v="2397.4299999999998"/>
        <n v="1214.43"/>
        <n v="2153.34"/>
        <n v="2147.09"/>
        <n v="1856.13"/>
        <n v="1790.44"/>
        <n v="1924.57"/>
        <n v="1641.06"/>
        <n v="764.76"/>
        <n v="2649.83"/>
        <n v="1729.2"/>
        <n v="925.36"/>
        <n v="1963.72"/>
        <n v="1873.23"/>
        <n v="950.44"/>
        <n v="2151.44"/>
        <n v="802.77"/>
        <n v="1446.41"/>
        <n v="595.94000000000005"/>
        <n v="1370.91"/>
        <n v="2173.64"/>
        <n v="2229.1999999999998"/>
        <n v="2440.6999999999998"/>
        <n v="1673.66"/>
        <n v="1891.1"/>
        <n v="1819.95"/>
        <n v="608.11"/>
        <n v="1873.2"/>
        <n v="1287.3699999999999"/>
        <n v="1903.23"/>
        <n v="1940.26"/>
        <n v="1893.06"/>
        <n v="1834.09"/>
        <n v="1021.3"/>
      </sharedItems>
    </cacheField>
    <cacheField name="Losses" numFmtId="164">
      <sharedItems containsSemiMixedTypes="0" containsString="0" containsNumber="1" minValue="0" maxValue="46776.33"/>
    </cacheField>
    <cacheField name="Driver" numFmtId="2">
      <sharedItems count="4">
        <s v="FS"/>
        <s v="MM"/>
        <s v="FM"/>
        <s v="MS"/>
      </sharedItems>
    </cacheField>
    <cacheField name="Profit or Loss" numFmtId="2">
      <sharedItems/>
    </cacheField>
    <cacheField name="Gender" numFmtId="165">
      <sharedItems/>
    </cacheField>
    <cacheField name="Marital Status" numFmtId="165">
      <sharedItems count="2">
        <s v="Single"/>
        <s v="Married"/>
      </sharedItems>
    </cacheField>
    <cacheField name="Loss Ratio" numFmtId="0" formula=" SUM(Losses)/SUM(Premium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140.686804282406" createdVersion="6" refreshedVersion="6" minRefreshableVersion="3" recordCount="10" xr:uid="{55EE9641-7ADD-2241-A2FC-7133D8593505}">
  <cacheSource type="worksheet">
    <worksheetSource ref="B40:D50" sheet="COUNTIF(S) &amp; SUMIF(S)" r:id="rId2"/>
  </cacheSource>
  <cacheFields count="4">
    <cacheField name="Number" numFmtId="0">
      <sharedItems containsSemiMixedTypes="0" containsString="0" containsNumber="1" containsInteger="1" minValue="1" maxValue="55" count="9">
        <n v="1"/>
        <n v="2"/>
        <n v="3"/>
        <n v="5"/>
        <n v="8"/>
        <n v="13"/>
        <n v="21"/>
        <n v="34"/>
        <n v="55"/>
      </sharedItems>
    </cacheField>
    <cacheField name="Odd/Even" numFmtId="0">
      <sharedItems count="2">
        <s v="Odd"/>
        <s v="Even"/>
      </sharedItems>
    </cacheField>
    <cacheField name="Prime/Comp." numFmtId="0">
      <sharedItems count="3">
        <s v="Neither"/>
        <s v="Prime"/>
        <s v="Composite"/>
      </sharedItems>
    </cacheField>
    <cacheField name="Sum Squared" numFmtId="0" formula=" SUM(Number)^2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0">
  <r>
    <n v="12233"/>
    <x v="0"/>
    <x v="0"/>
    <n v="0"/>
    <x v="0"/>
    <s v="Profit"/>
    <s v="Female"/>
    <x v="0"/>
  </r>
  <r>
    <n v="13896"/>
    <x v="1"/>
    <x v="1"/>
    <n v="0"/>
    <x v="1"/>
    <s v="Profit"/>
    <s v="Male"/>
    <x v="1"/>
  </r>
  <r>
    <n v="13518"/>
    <x v="2"/>
    <x v="2"/>
    <n v="305.89"/>
    <x v="0"/>
    <s v="Profit"/>
    <s v="Female"/>
    <x v="0"/>
  </r>
  <r>
    <n v="17240"/>
    <x v="3"/>
    <x v="3"/>
    <n v="0"/>
    <x v="0"/>
    <s v="Profit"/>
    <s v="Female"/>
    <x v="0"/>
  </r>
  <r>
    <n v="17612"/>
    <x v="4"/>
    <x v="4"/>
    <n v="1463.77"/>
    <x v="2"/>
    <s v="Profit"/>
    <s v="Female"/>
    <x v="1"/>
  </r>
  <r>
    <n v="16456"/>
    <x v="5"/>
    <x v="5"/>
    <n v="1217.0899999999999"/>
    <x v="1"/>
    <s v="Loss"/>
    <s v="Male"/>
    <x v="1"/>
  </r>
  <r>
    <n v="18304"/>
    <x v="6"/>
    <x v="6"/>
    <n v="2515.09"/>
    <x v="1"/>
    <s v="Loss"/>
    <s v="Male"/>
    <x v="1"/>
  </r>
  <r>
    <n v="17696"/>
    <x v="7"/>
    <x v="7"/>
    <n v="0"/>
    <x v="2"/>
    <s v="Profit"/>
    <s v="Female"/>
    <x v="1"/>
  </r>
  <r>
    <n v="18084"/>
    <x v="8"/>
    <x v="8"/>
    <n v="0"/>
    <x v="0"/>
    <s v="Profit"/>
    <s v="Female"/>
    <x v="0"/>
  </r>
  <r>
    <n v="14815"/>
    <x v="5"/>
    <x v="9"/>
    <n v="0"/>
    <x v="2"/>
    <s v="Profit"/>
    <s v="Female"/>
    <x v="1"/>
  </r>
  <r>
    <n v="14922"/>
    <x v="9"/>
    <x v="10"/>
    <n v="0"/>
    <x v="3"/>
    <s v="Profit"/>
    <s v="Male"/>
    <x v="0"/>
  </r>
  <r>
    <n v="17824"/>
    <x v="3"/>
    <x v="11"/>
    <n v="638.79999999999995"/>
    <x v="0"/>
    <s v="Profit"/>
    <s v="Female"/>
    <x v="0"/>
  </r>
  <r>
    <n v="18351"/>
    <x v="10"/>
    <x v="12"/>
    <n v="0"/>
    <x v="3"/>
    <s v="Profit"/>
    <s v="Male"/>
    <x v="0"/>
  </r>
  <r>
    <n v="19394"/>
    <x v="11"/>
    <x v="13"/>
    <n v="553.44000000000005"/>
    <x v="0"/>
    <s v="Profit"/>
    <s v="Female"/>
    <x v="0"/>
  </r>
  <r>
    <n v="15987"/>
    <x v="12"/>
    <x v="14"/>
    <n v="0"/>
    <x v="1"/>
    <s v="Profit"/>
    <s v="Male"/>
    <x v="1"/>
  </r>
  <r>
    <n v="14521"/>
    <x v="13"/>
    <x v="15"/>
    <n v="0"/>
    <x v="1"/>
    <s v="Profit"/>
    <s v="Male"/>
    <x v="1"/>
  </r>
  <r>
    <n v="16826"/>
    <x v="14"/>
    <x v="16"/>
    <n v="0"/>
    <x v="1"/>
    <s v="Profit"/>
    <s v="Male"/>
    <x v="1"/>
  </r>
  <r>
    <n v="11333"/>
    <x v="12"/>
    <x v="17"/>
    <n v="0"/>
    <x v="2"/>
    <s v="Profit"/>
    <s v="Female"/>
    <x v="1"/>
  </r>
  <r>
    <n v="18664"/>
    <x v="8"/>
    <x v="18"/>
    <n v="14462.21"/>
    <x v="3"/>
    <s v="Loss"/>
    <s v="Male"/>
    <x v="0"/>
  </r>
  <r>
    <n v="15485"/>
    <x v="15"/>
    <x v="19"/>
    <n v="0"/>
    <x v="2"/>
    <s v="Profit"/>
    <s v="Female"/>
    <x v="1"/>
  </r>
  <r>
    <n v="18447"/>
    <x v="16"/>
    <x v="20"/>
    <n v="256.58999999999997"/>
    <x v="2"/>
    <s v="Profit"/>
    <s v="Female"/>
    <x v="1"/>
  </r>
  <r>
    <n v="13613"/>
    <x v="17"/>
    <x v="21"/>
    <n v="0"/>
    <x v="3"/>
    <s v="Profit"/>
    <s v="Male"/>
    <x v="0"/>
  </r>
  <r>
    <n v="16316"/>
    <x v="18"/>
    <x v="22"/>
    <n v="506.21"/>
    <x v="3"/>
    <s v="Profit"/>
    <s v="Male"/>
    <x v="0"/>
  </r>
  <r>
    <n v="17075"/>
    <x v="19"/>
    <x v="23"/>
    <n v="609.78"/>
    <x v="3"/>
    <s v="Profit"/>
    <s v="Male"/>
    <x v="0"/>
  </r>
  <r>
    <n v="15265"/>
    <x v="20"/>
    <x v="24"/>
    <n v="905.59"/>
    <x v="0"/>
    <s v="Profit"/>
    <s v="Female"/>
    <x v="0"/>
  </r>
  <r>
    <n v="14273"/>
    <x v="8"/>
    <x v="25"/>
    <n v="0"/>
    <x v="3"/>
    <s v="Profit"/>
    <s v="Male"/>
    <x v="0"/>
  </r>
  <r>
    <n v="16090"/>
    <x v="21"/>
    <x v="26"/>
    <n v="0"/>
    <x v="1"/>
    <s v="Profit"/>
    <s v="Male"/>
    <x v="1"/>
  </r>
  <r>
    <n v="17107"/>
    <x v="22"/>
    <x v="27"/>
    <n v="567.11"/>
    <x v="3"/>
    <s v="Profit"/>
    <s v="Male"/>
    <x v="0"/>
  </r>
  <r>
    <n v="13586"/>
    <x v="23"/>
    <x v="28"/>
    <n v="0"/>
    <x v="2"/>
    <s v="Profit"/>
    <s v="Female"/>
    <x v="1"/>
  </r>
  <r>
    <n v="16947"/>
    <x v="3"/>
    <x v="29"/>
    <n v="1580.56"/>
    <x v="1"/>
    <s v="Profit"/>
    <s v="Male"/>
    <x v="1"/>
  </r>
  <r>
    <n v="13484"/>
    <x v="0"/>
    <x v="30"/>
    <n v="0"/>
    <x v="2"/>
    <s v="Profit"/>
    <s v="Female"/>
    <x v="1"/>
  </r>
  <r>
    <n v="19083"/>
    <x v="24"/>
    <x v="31"/>
    <n v="0"/>
    <x v="0"/>
    <s v="Profit"/>
    <s v="Female"/>
    <x v="0"/>
  </r>
  <r>
    <n v="11755"/>
    <x v="25"/>
    <x v="32"/>
    <n v="0"/>
    <x v="1"/>
    <s v="Profit"/>
    <s v="Male"/>
    <x v="1"/>
  </r>
  <r>
    <n v="11428"/>
    <x v="19"/>
    <x v="33"/>
    <n v="1601.16"/>
    <x v="3"/>
    <s v="Profit"/>
    <s v="Male"/>
    <x v="0"/>
  </r>
  <r>
    <n v="15662"/>
    <x v="26"/>
    <x v="34"/>
    <n v="0"/>
    <x v="3"/>
    <s v="Profit"/>
    <s v="Male"/>
    <x v="0"/>
  </r>
  <r>
    <n v="15753"/>
    <x v="27"/>
    <x v="35"/>
    <n v="0"/>
    <x v="2"/>
    <s v="Profit"/>
    <s v="Female"/>
    <x v="1"/>
  </r>
  <r>
    <n v="11250"/>
    <x v="28"/>
    <x v="36"/>
    <n v="0"/>
    <x v="0"/>
    <s v="Profit"/>
    <s v="Female"/>
    <x v="0"/>
  </r>
  <r>
    <n v="17623"/>
    <x v="25"/>
    <x v="37"/>
    <n v="523.77"/>
    <x v="0"/>
    <s v="Profit"/>
    <s v="Female"/>
    <x v="0"/>
  </r>
  <r>
    <n v="14075"/>
    <x v="29"/>
    <x v="38"/>
    <n v="0"/>
    <x v="3"/>
    <s v="Profit"/>
    <s v="Male"/>
    <x v="0"/>
  </r>
  <r>
    <n v="15415"/>
    <x v="10"/>
    <x v="39"/>
    <n v="0"/>
    <x v="2"/>
    <s v="Profit"/>
    <s v="Female"/>
    <x v="1"/>
  </r>
  <r>
    <n v="16708"/>
    <x v="30"/>
    <x v="40"/>
    <n v="10148.15"/>
    <x v="3"/>
    <s v="Loss"/>
    <s v="Male"/>
    <x v="0"/>
  </r>
  <r>
    <n v="12528"/>
    <x v="26"/>
    <x v="41"/>
    <n v="1574.24"/>
    <x v="0"/>
    <s v="Profit"/>
    <s v="Female"/>
    <x v="0"/>
  </r>
  <r>
    <n v="12352"/>
    <x v="17"/>
    <x v="42"/>
    <n v="0"/>
    <x v="0"/>
    <s v="Profit"/>
    <s v="Female"/>
    <x v="0"/>
  </r>
  <r>
    <n v="15392"/>
    <x v="5"/>
    <x v="43"/>
    <n v="0"/>
    <x v="1"/>
    <s v="Profit"/>
    <s v="Male"/>
    <x v="1"/>
  </r>
  <r>
    <n v="18058"/>
    <x v="31"/>
    <x v="44"/>
    <n v="1028.0999999999999"/>
    <x v="2"/>
    <s v="Profit"/>
    <s v="Female"/>
    <x v="1"/>
  </r>
  <r>
    <n v="16728"/>
    <x v="32"/>
    <x v="45"/>
    <n v="1186.31"/>
    <x v="2"/>
    <s v="Profit"/>
    <s v="Female"/>
    <x v="1"/>
  </r>
  <r>
    <n v="17738"/>
    <x v="4"/>
    <x v="46"/>
    <n v="337.25"/>
    <x v="2"/>
    <s v="Profit"/>
    <s v="Female"/>
    <x v="1"/>
  </r>
  <r>
    <n v="15973"/>
    <x v="33"/>
    <x v="47"/>
    <n v="0"/>
    <x v="1"/>
    <s v="Profit"/>
    <s v="Male"/>
    <x v="1"/>
  </r>
  <r>
    <n v="12615"/>
    <x v="34"/>
    <x v="48"/>
    <n v="0"/>
    <x v="3"/>
    <s v="Profit"/>
    <s v="Male"/>
    <x v="0"/>
  </r>
  <r>
    <n v="15452"/>
    <x v="7"/>
    <x v="49"/>
    <n v="0"/>
    <x v="0"/>
    <s v="Profit"/>
    <s v="Female"/>
    <x v="0"/>
  </r>
  <r>
    <n v="18877"/>
    <x v="35"/>
    <x v="50"/>
    <n v="0"/>
    <x v="2"/>
    <s v="Profit"/>
    <s v="Female"/>
    <x v="1"/>
  </r>
  <r>
    <n v="13397"/>
    <x v="1"/>
    <x v="51"/>
    <n v="303.38"/>
    <x v="0"/>
    <s v="Profit"/>
    <s v="Female"/>
    <x v="0"/>
  </r>
  <r>
    <n v="12662"/>
    <x v="19"/>
    <x v="52"/>
    <n v="1280.17"/>
    <x v="0"/>
    <s v="Loss"/>
    <s v="Female"/>
    <x v="0"/>
  </r>
  <r>
    <n v="11077"/>
    <x v="16"/>
    <x v="53"/>
    <n v="0"/>
    <x v="1"/>
    <s v="Profit"/>
    <s v="Male"/>
    <x v="1"/>
  </r>
  <r>
    <n v="11405"/>
    <x v="30"/>
    <x v="54"/>
    <n v="0"/>
    <x v="3"/>
    <s v="Profit"/>
    <s v="Male"/>
    <x v="0"/>
  </r>
  <r>
    <n v="12091"/>
    <x v="36"/>
    <x v="55"/>
    <n v="0"/>
    <x v="2"/>
    <s v="Profit"/>
    <s v="Female"/>
    <x v="1"/>
  </r>
  <r>
    <n v="14627"/>
    <x v="37"/>
    <x v="56"/>
    <n v="2186.4499999999998"/>
    <x v="0"/>
    <s v="Loss"/>
    <s v="Female"/>
    <x v="0"/>
  </r>
  <r>
    <n v="12181"/>
    <x v="34"/>
    <x v="57"/>
    <n v="0"/>
    <x v="3"/>
    <s v="Profit"/>
    <s v="Male"/>
    <x v="0"/>
  </r>
  <r>
    <n v="17356"/>
    <x v="38"/>
    <x v="58"/>
    <n v="2125.94"/>
    <x v="3"/>
    <s v="Loss"/>
    <s v="Male"/>
    <x v="0"/>
  </r>
  <r>
    <n v="17842"/>
    <x v="39"/>
    <x v="59"/>
    <n v="0"/>
    <x v="2"/>
    <s v="Profit"/>
    <s v="Female"/>
    <x v="1"/>
  </r>
  <r>
    <n v="13411"/>
    <x v="8"/>
    <x v="60"/>
    <n v="2121.12"/>
    <x v="0"/>
    <s v="Profit"/>
    <s v="Female"/>
    <x v="0"/>
  </r>
  <r>
    <n v="13508"/>
    <x v="19"/>
    <x v="61"/>
    <n v="1046.29"/>
    <x v="0"/>
    <s v="Profit"/>
    <s v="Female"/>
    <x v="0"/>
  </r>
  <r>
    <n v="13645"/>
    <x v="6"/>
    <x v="62"/>
    <n v="0"/>
    <x v="2"/>
    <s v="Profit"/>
    <s v="Female"/>
    <x v="1"/>
  </r>
  <r>
    <n v="11676"/>
    <x v="9"/>
    <x v="63"/>
    <n v="0"/>
    <x v="3"/>
    <s v="Profit"/>
    <s v="Male"/>
    <x v="0"/>
  </r>
  <r>
    <n v="12758"/>
    <x v="40"/>
    <x v="64"/>
    <n v="0"/>
    <x v="0"/>
    <s v="Profit"/>
    <s v="Female"/>
    <x v="0"/>
  </r>
  <r>
    <n v="19206"/>
    <x v="41"/>
    <x v="65"/>
    <n v="1884.9299999999998"/>
    <x v="2"/>
    <s v="Loss"/>
    <s v="Female"/>
    <x v="1"/>
  </r>
  <r>
    <n v="16151"/>
    <x v="29"/>
    <x v="66"/>
    <n v="0"/>
    <x v="3"/>
    <s v="Profit"/>
    <s v="Male"/>
    <x v="0"/>
  </r>
  <r>
    <n v="14323"/>
    <x v="42"/>
    <x v="67"/>
    <n v="2764.7000000000003"/>
    <x v="3"/>
    <s v="Loss"/>
    <s v="Male"/>
    <x v="0"/>
  </r>
  <r>
    <n v="19362"/>
    <x v="13"/>
    <x v="68"/>
    <n v="1473.28"/>
    <x v="1"/>
    <s v="Loss"/>
    <s v="Male"/>
    <x v="1"/>
  </r>
  <r>
    <n v="15837"/>
    <x v="16"/>
    <x v="69"/>
    <n v="0"/>
    <x v="1"/>
    <s v="Profit"/>
    <s v="Male"/>
    <x v="1"/>
  </r>
  <r>
    <n v="11021"/>
    <x v="43"/>
    <x v="70"/>
    <n v="5094.1100000000006"/>
    <x v="0"/>
    <s v="Loss"/>
    <s v="Female"/>
    <x v="0"/>
  </r>
  <r>
    <n v="11876"/>
    <x v="7"/>
    <x v="71"/>
    <n v="978.5"/>
    <x v="2"/>
    <s v="Profit"/>
    <s v="Female"/>
    <x v="1"/>
  </r>
  <r>
    <n v="16523"/>
    <x v="33"/>
    <x v="72"/>
    <n v="0"/>
    <x v="1"/>
    <s v="Profit"/>
    <s v="Male"/>
    <x v="1"/>
  </r>
  <r>
    <n v="17344"/>
    <x v="44"/>
    <x v="73"/>
    <n v="242.21"/>
    <x v="1"/>
    <s v="Profit"/>
    <s v="Male"/>
    <x v="1"/>
  </r>
  <r>
    <n v="17685"/>
    <x v="45"/>
    <x v="74"/>
    <n v="822.88"/>
    <x v="3"/>
    <s v="Profit"/>
    <s v="Male"/>
    <x v="0"/>
  </r>
  <r>
    <n v="13951"/>
    <x v="46"/>
    <x v="75"/>
    <n v="0"/>
    <x v="0"/>
    <s v="Profit"/>
    <s v="Female"/>
    <x v="0"/>
  </r>
  <r>
    <n v="14931"/>
    <x v="47"/>
    <x v="76"/>
    <n v="0"/>
    <x v="3"/>
    <s v="Profit"/>
    <s v="Male"/>
    <x v="0"/>
  </r>
  <r>
    <n v="11458"/>
    <x v="19"/>
    <x v="77"/>
    <n v="2567.09"/>
    <x v="3"/>
    <s v="Loss"/>
    <s v="Male"/>
    <x v="0"/>
  </r>
  <r>
    <n v="16957"/>
    <x v="4"/>
    <x v="78"/>
    <n v="0"/>
    <x v="2"/>
    <s v="Profit"/>
    <s v="Female"/>
    <x v="1"/>
  </r>
  <r>
    <n v="18590"/>
    <x v="3"/>
    <x v="79"/>
    <n v="498.52"/>
    <x v="2"/>
    <s v="Profit"/>
    <s v="Female"/>
    <x v="1"/>
  </r>
  <r>
    <n v="16126"/>
    <x v="12"/>
    <x v="80"/>
    <n v="2088.1999999999998"/>
    <x v="1"/>
    <s v="Loss"/>
    <s v="Male"/>
    <x v="1"/>
  </r>
  <r>
    <n v="19795"/>
    <x v="48"/>
    <x v="81"/>
    <n v="0"/>
    <x v="0"/>
    <s v="Profit"/>
    <s v="Female"/>
    <x v="0"/>
  </r>
  <r>
    <n v="14234"/>
    <x v="21"/>
    <x v="82"/>
    <n v="997.47"/>
    <x v="2"/>
    <s v="Profit"/>
    <s v="Female"/>
    <x v="1"/>
  </r>
  <r>
    <n v="14081"/>
    <x v="16"/>
    <x v="83"/>
    <n v="0"/>
    <x v="2"/>
    <s v="Profit"/>
    <s v="Female"/>
    <x v="1"/>
  </r>
  <r>
    <n v="16785"/>
    <x v="6"/>
    <x v="84"/>
    <n v="2626.22"/>
    <x v="1"/>
    <s v="Loss"/>
    <s v="Male"/>
    <x v="1"/>
  </r>
  <r>
    <n v="14009"/>
    <x v="27"/>
    <x v="85"/>
    <n v="0"/>
    <x v="2"/>
    <s v="Profit"/>
    <s v="Female"/>
    <x v="1"/>
  </r>
  <r>
    <n v="18177"/>
    <x v="9"/>
    <x v="86"/>
    <n v="135.91999999999999"/>
    <x v="3"/>
    <s v="Profit"/>
    <s v="Male"/>
    <x v="0"/>
  </r>
  <r>
    <n v="16172"/>
    <x v="29"/>
    <x v="87"/>
    <n v="0"/>
    <x v="3"/>
    <s v="Profit"/>
    <s v="Male"/>
    <x v="0"/>
  </r>
  <r>
    <n v="14107"/>
    <x v="49"/>
    <x v="88"/>
    <n v="1683.71"/>
    <x v="3"/>
    <s v="Loss"/>
    <s v="Male"/>
    <x v="0"/>
  </r>
  <r>
    <n v="13553"/>
    <x v="12"/>
    <x v="89"/>
    <n v="0"/>
    <x v="0"/>
    <s v="Profit"/>
    <s v="Female"/>
    <x v="0"/>
  </r>
  <r>
    <n v="11096"/>
    <x v="45"/>
    <x v="90"/>
    <n v="0"/>
    <x v="3"/>
    <s v="Profit"/>
    <s v="Male"/>
    <x v="0"/>
  </r>
  <r>
    <n v="12654"/>
    <x v="26"/>
    <x v="91"/>
    <n v="16.39"/>
    <x v="0"/>
    <s v="Profit"/>
    <s v="Female"/>
    <x v="0"/>
  </r>
  <r>
    <n v="19923"/>
    <x v="28"/>
    <x v="92"/>
    <n v="9289.94"/>
    <x v="0"/>
    <s v="Loss"/>
    <s v="Female"/>
    <x v="0"/>
  </r>
  <r>
    <n v="15941"/>
    <x v="44"/>
    <x v="93"/>
    <n v="0"/>
    <x v="1"/>
    <s v="Profit"/>
    <s v="Male"/>
    <x v="1"/>
  </r>
  <r>
    <n v="16274"/>
    <x v="13"/>
    <x v="94"/>
    <n v="0"/>
    <x v="3"/>
    <s v="Profit"/>
    <s v="Male"/>
    <x v="0"/>
  </r>
  <r>
    <n v="18525"/>
    <x v="0"/>
    <x v="95"/>
    <n v="0"/>
    <x v="2"/>
    <s v="Profit"/>
    <s v="Female"/>
    <x v="1"/>
  </r>
  <r>
    <n v="15093"/>
    <x v="4"/>
    <x v="96"/>
    <n v="0"/>
    <x v="3"/>
    <s v="Profit"/>
    <s v="Male"/>
    <x v="0"/>
  </r>
  <r>
    <n v="13165"/>
    <x v="50"/>
    <x v="97"/>
    <n v="0"/>
    <x v="3"/>
    <s v="Profit"/>
    <s v="Male"/>
    <x v="0"/>
  </r>
  <r>
    <n v="17168"/>
    <x v="16"/>
    <x v="98"/>
    <n v="0"/>
    <x v="2"/>
    <s v="Profit"/>
    <s v="Female"/>
    <x v="1"/>
  </r>
  <r>
    <n v="17892"/>
    <x v="39"/>
    <x v="99"/>
    <n v="811.33"/>
    <x v="0"/>
    <s v="Profit"/>
    <s v="Female"/>
    <x v="0"/>
  </r>
  <r>
    <n v="16548"/>
    <x v="39"/>
    <x v="100"/>
    <n v="0"/>
    <x v="1"/>
    <s v="Profit"/>
    <s v="Male"/>
    <x v="1"/>
  </r>
  <r>
    <n v="19824"/>
    <x v="9"/>
    <x v="101"/>
    <n v="0"/>
    <x v="0"/>
    <s v="Profit"/>
    <s v="Female"/>
    <x v="0"/>
  </r>
  <r>
    <n v="16989"/>
    <x v="26"/>
    <x v="102"/>
    <n v="0"/>
    <x v="3"/>
    <s v="Profit"/>
    <s v="Male"/>
    <x v="0"/>
  </r>
  <r>
    <n v="12544"/>
    <x v="12"/>
    <x v="103"/>
    <n v="0"/>
    <x v="3"/>
    <s v="Profit"/>
    <s v="Male"/>
    <x v="0"/>
  </r>
  <r>
    <n v="19061"/>
    <x v="51"/>
    <x v="104"/>
    <n v="9290.58"/>
    <x v="1"/>
    <s v="Loss"/>
    <s v="Male"/>
    <x v="1"/>
  </r>
  <r>
    <n v="15518"/>
    <x v="18"/>
    <x v="105"/>
    <n v="2700.77"/>
    <x v="0"/>
    <s v="Loss"/>
    <s v="Female"/>
    <x v="0"/>
  </r>
  <r>
    <n v="12320"/>
    <x v="8"/>
    <x v="106"/>
    <n v="758.23"/>
    <x v="3"/>
    <s v="Profit"/>
    <s v="Male"/>
    <x v="0"/>
  </r>
  <r>
    <n v="14127"/>
    <x v="10"/>
    <x v="107"/>
    <n v="1089.1400000000001"/>
    <x v="0"/>
    <s v="Profit"/>
    <s v="Female"/>
    <x v="0"/>
  </r>
  <r>
    <n v="15365"/>
    <x v="52"/>
    <x v="108"/>
    <n v="1980.31"/>
    <x v="3"/>
    <s v="Loss"/>
    <s v="Male"/>
    <x v="0"/>
  </r>
  <r>
    <n v="17656"/>
    <x v="35"/>
    <x v="109"/>
    <n v="0"/>
    <x v="1"/>
    <s v="Profit"/>
    <s v="Male"/>
    <x v="1"/>
  </r>
  <r>
    <n v="19943"/>
    <x v="18"/>
    <x v="110"/>
    <n v="844.42"/>
    <x v="0"/>
    <s v="Profit"/>
    <s v="Female"/>
    <x v="0"/>
  </r>
  <r>
    <n v="11118"/>
    <x v="33"/>
    <x v="111"/>
    <n v="0"/>
    <x v="1"/>
    <s v="Profit"/>
    <s v="Male"/>
    <x v="1"/>
  </r>
  <r>
    <n v="17797"/>
    <x v="11"/>
    <x v="112"/>
    <n v="0"/>
    <x v="3"/>
    <s v="Profit"/>
    <s v="Male"/>
    <x v="0"/>
  </r>
  <r>
    <n v="16834"/>
    <x v="22"/>
    <x v="113"/>
    <n v="758.25"/>
    <x v="3"/>
    <s v="Profit"/>
    <s v="Male"/>
    <x v="0"/>
  </r>
  <r>
    <n v="16132"/>
    <x v="53"/>
    <x v="114"/>
    <n v="1753.91"/>
    <x v="1"/>
    <s v="Profit"/>
    <s v="Male"/>
    <x v="1"/>
  </r>
  <r>
    <n v="11797"/>
    <x v="29"/>
    <x v="115"/>
    <n v="0"/>
    <x v="3"/>
    <s v="Profit"/>
    <s v="Male"/>
    <x v="0"/>
  </r>
  <r>
    <n v="16737"/>
    <x v="29"/>
    <x v="116"/>
    <n v="350.52"/>
    <x v="1"/>
    <s v="Profit"/>
    <s v="Male"/>
    <x v="1"/>
  </r>
  <r>
    <n v="19839"/>
    <x v="9"/>
    <x v="117"/>
    <n v="909.44"/>
    <x v="0"/>
    <s v="Profit"/>
    <s v="Female"/>
    <x v="0"/>
  </r>
  <r>
    <n v="15312"/>
    <x v="12"/>
    <x v="118"/>
    <n v="5943.6799999999994"/>
    <x v="1"/>
    <s v="Loss"/>
    <s v="Male"/>
    <x v="1"/>
  </r>
  <r>
    <n v="18983"/>
    <x v="40"/>
    <x v="119"/>
    <n v="0"/>
    <x v="1"/>
    <s v="Profit"/>
    <s v="Male"/>
    <x v="1"/>
  </r>
  <r>
    <n v="16320"/>
    <x v="27"/>
    <x v="120"/>
    <n v="1111.47"/>
    <x v="2"/>
    <s v="Profit"/>
    <s v="Female"/>
    <x v="1"/>
  </r>
  <r>
    <n v="13707"/>
    <x v="19"/>
    <x v="121"/>
    <n v="376.92"/>
    <x v="0"/>
    <s v="Profit"/>
    <s v="Female"/>
    <x v="0"/>
  </r>
  <r>
    <n v="13150"/>
    <x v="29"/>
    <x v="122"/>
    <n v="0"/>
    <x v="0"/>
    <s v="Profit"/>
    <s v="Female"/>
    <x v="0"/>
  </r>
  <r>
    <n v="19213"/>
    <x v="54"/>
    <x v="123"/>
    <n v="0"/>
    <x v="1"/>
    <s v="Profit"/>
    <s v="Male"/>
    <x v="1"/>
  </r>
  <r>
    <n v="13918"/>
    <x v="55"/>
    <x v="124"/>
    <n v="0"/>
    <x v="3"/>
    <s v="Profit"/>
    <s v="Male"/>
    <x v="0"/>
  </r>
  <r>
    <n v="17117"/>
    <x v="56"/>
    <x v="125"/>
    <n v="12040.14"/>
    <x v="0"/>
    <s v="Loss"/>
    <s v="Female"/>
    <x v="0"/>
  </r>
  <r>
    <n v="14552"/>
    <x v="19"/>
    <x v="126"/>
    <n v="0"/>
    <x v="0"/>
    <s v="Profit"/>
    <s v="Female"/>
    <x v="0"/>
  </r>
  <r>
    <n v="15913"/>
    <x v="3"/>
    <x v="127"/>
    <n v="1427.61"/>
    <x v="3"/>
    <s v="Loss"/>
    <s v="Male"/>
    <x v="0"/>
  </r>
  <r>
    <n v="12868"/>
    <x v="9"/>
    <x v="128"/>
    <n v="2135.5"/>
    <x v="2"/>
    <s v="Loss"/>
    <s v="Female"/>
    <x v="1"/>
  </r>
  <r>
    <n v="19572"/>
    <x v="26"/>
    <x v="129"/>
    <n v="0"/>
    <x v="3"/>
    <s v="Profit"/>
    <s v="Male"/>
    <x v="0"/>
  </r>
  <r>
    <n v="12342"/>
    <x v="9"/>
    <x v="130"/>
    <n v="27913.39"/>
    <x v="3"/>
    <s v="Loss"/>
    <s v="Male"/>
    <x v="0"/>
  </r>
  <r>
    <n v="17956"/>
    <x v="25"/>
    <x v="131"/>
    <n v="2267.12"/>
    <x v="3"/>
    <s v="Loss"/>
    <s v="Male"/>
    <x v="0"/>
  </r>
  <r>
    <n v="12647"/>
    <x v="8"/>
    <x v="132"/>
    <n v="0"/>
    <x v="3"/>
    <s v="Profit"/>
    <s v="Male"/>
    <x v="0"/>
  </r>
  <r>
    <n v="15561"/>
    <x v="57"/>
    <x v="133"/>
    <n v="0"/>
    <x v="0"/>
    <s v="Profit"/>
    <s v="Female"/>
    <x v="0"/>
  </r>
  <r>
    <n v="19848"/>
    <x v="29"/>
    <x v="134"/>
    <n v="1531.55"/>
    <x v="1"/>
    <s v="Profit"/>
    <s v="Male"/>
    <x v="1"/>
  </r>
  <r>
    <n v="17258"/>
    <x v="40"/>
    <x v="135"/>
    <n v="0"/>
    <x v="1"/>
    <s v="Profit"/>
    <s v="Male"/>
    <x v="1"/>
  </r>
  <r>
    <n v="15539"/>
    <x v="45"/>
    <x v="136"/>
    <n v="0"/>
    <x v="3"/>
    <s v="Profit"/>
    <s v="Male"/>
    <x v="0"/>
  </r>
  <r>
    <n v="14837"/>
    <x v="10"/>
    <x v="137"/>
    <n v="0"/>
    <x v="1"/>
    <s v="Profit"/>
    <s v="Male"/>
    <x v="1"/>
  </r>
  <r>
    <n v="13521"/>
    <x v="26"/>
    <x v="138"/>
    <n v="0"/>
    <x v="0"/>
    <s v="Profit"/>
    <s v="Female"/>
    <x v="0"/>
  </r>
  <r>
    <n v="11064"/>
    <x v="18"/>
    <x v="139"/>
    <n v="0"/>
    <x v="0"/>
    <s v="Profit"/>
    <s v="Female"/>
    <x v="0"/>
  </r>
  <r>
    <n v="15287"/>
    <x v="34"/>
    <x v="140"/>
    <n v="0"/>
    <x v="1"/>
    <s v="Profit"/>
    <s v="Male"/>
    <x v="1"/>
  </r>
  <r>
    <n v="13774"/>
    <x v="32"/>
    <x v="141"/>
    <n v="527.69000000000005"/>
    <x v="2"/>
    <s v="Profit"/>
    <s v="Female"/>
    <x v="1"/>
  </r>
  <r>
    <n v="11463"/>
    <x v="40"/>
    <x v="142"/>
    <n v="8672.25"/>
    <x v="1"/>
    <s v="Loss"/>
    <s v="Male"/>
    <x v="1"/>
  </r>
  <r>
    <n v="17368"/>
    <x v="17"/>
    <x v="143"/>
    <n v="0"/>
    <x v="3"/>
    <s v="Profit"/>
    <s v="Male"/>
    <x v="0"/>
  </r>
  <r>
    <n v="14590"/>
    <x v="28"/>
    <x v="144"/>
    <n v="2686.11"/>
    <x v="2"/>
    <s v="Loss"/>
    <s v="Female"/>
    <x v="1"/>
  </r>
  <r>
    <n v="14229"/>
    <x v="50"/>
    <x v="145"/>
    <n v="118.78"/>
    <x v="1"/>
    <s v="Profit"/>
    <s v="Male"/>
    <x v="1"/>
  </r>
  <r>
    <n v="11740"/>
    <x v="19"/>
    <x v="146"/>
    <n v="6629.8700000000008"/>
    <x v="0"/>
    <s v="Loss"/>
    <s v="Female"/>
    <x v="0"/>
  </r>
  <r>
    <n v="11553"/>
    <x v="30"/>
    <x v="147"/>
    <n v="0"/>
    <x v="2"/>
    <s v="Profit"/>
    <s v="Female"/>
    <x v="1"/>
  </r>
  <r>
    <n v="17754"/>
    <x v="38"/>
    <x v="148"/>
    <n v="3155.47"/>
    <x v="2"/>
    <s v="Loss"/>
    <s v="Female"/>
    <x v="1"/>
  </r>
  <r>
    <n v="11646"/>
    <x v="27"/>
    <x v="149"/>
    <n v="0"/>
    <x v="3"/>
    <s v="Profit"/>
    <s v="Male"/>
    <x v="0"/>
  </r>
  <r>
    <n v="13620"/>
    <x v="25"/>
    <x v="150"/>
    <n v="0"/>
    <x v="1"/>
    <s v="Profit"/>
    <s v="Male"/>
    <x v="1"/>
  </r>
  <r>
    <n v="12136"/>
    <x v="8"/>
    <x v="151"/>
    <n v="0"/>
    <x v="0"/>
    <s v="Profit"/>
    <s v="Female"/>
    <x v="0"/>
  </r>
  <r>
    <n v="19007"/>
    <x v="19"/>
    <x v="152"/>
    <n v="0"/>
    <x v="3"/>
    <s v="Profit"/>
    <s v="Male"/>
    <x v="0"/>
  </r>
  <r>
    <n v="18007"/>
    <x v="36"/>
    <x v="153"/>
    <n v="0"/>
    <x v="3"/>
    <s v="Profit"/>
    <s v="Male"/>
    <x v="0"/>
  </r>
  <r>
    <n v="14191"/>
    <x v="9"/>
    <x v="154"/>
    <n v="0"/>
    <x v="0"/>
    <s v="Profit"/>
    <s v="Female"/>
    <x v="0"/>
  </r>
  <r>
    <n v="18751"/>
    <x v="53"/>
    <x v="155"/>
    <n v="350.47"/>
    <x v="3"/>
    <s v="Profit"/>
    <s v="Male"/>
    <x v="0"/>
  </r>
  <r>
    <n v="12588"/>
    <x v="57"/>
    <x v="156"/>
    <n v="2571.88"/>
    <x v="3"/>
    <s v="Loss"/>
    <s v="Male"/>
    <x v="0"/>
  </r>
  <r>
    <n v="15692"/>
    <x v="48"/>
    <x v="157"/>
    <n v="0"/>
    <x v="0"/>
    <s v="Profit"/>
    <s v="Female"/>
    <x v="0"/>
  </r>
  <r>
    <n v="12701"/>
    <x v="1"/>
    <x v="158"/>
    <n v="2540.7600000000002"/>
    <x v="1"/>
    <s v="Loss"/>
    <s v="Male"/>
    <x v="1"/>
  </r>
  <r>
    <n v="11509"/>
    <x v="21"/>
    <x v="159"/>
    <n v="0"/>
    <x v="3"/>
    <s v="Profit"/>
    <s v="Male"/>
    <x v="0"/>
  </r>
  <r>
    <n v="16694"/>
    <x v="8"/>
    <x v="160"/>
    <n v="9213.92"/>
    <x v="3"/>
    <s v="Loss"/>
    <s v="Male"/>
    <x v="0"/>
  </r>
  <r>
    <n v="17806"/>
    <x v="0"/>
    <x v="161"/>
    <n v="0"/>
    <x v="2"/>
    <s v="Profit"/>
    <s v="Female"/>
    <x v="1"/>
  </r>
  <r>
    <n v="18863"/>
    <x v="58"/>
    <x v="162"/>
    <n v="1155.77"/>
    <x v="1"/>
    <s v="Profit"/>
    <s v="Male"/>
    <x v="1"/>
  </r>
  <r>
    <n v="13787"/>
    <x v="19"/>
    <x v="163"/>
    <n v="0"/>
    <x v="0"/>
    <s v="Profit"/>
    <s v="Female"/>
    <x v="0"/>
  </r>
  <r>
    <n v="11043"/>
    <x v="35"/>
    <x v="164"/>
    <n v="0"/>
    <x v="1"/>
    <s v="Profit"/>
    <s v="Male"/>
    <x v="1"/>
  </r>
  <r>
    <n v="17863"/>
    <x v="20"/>
    <x v="165"/>
    <n v="2538.1400000000003"/>
    <x v="3"/>
    <s v="Loss"/>
    <s v="Male"/>
    <x v="0"/>
  </r>
  <r>
    <n v="12413"/>
    <x v="20"/>
    <x v="166"/>
    <n v="1961.04"/>
    <x v="3"/>
    <s v="Loss"/>
    <s v="Male"/>
    <x v="0"/>
  </r>
  <r>
    <n v="16207"/>
    <x v="59"/>
    <x v="167"/>
    <n v="14736.19"/>
    <x v="1"/>
    <s v="Loss"/>
    <s v="Male"/>
    <x v="1"/>
  </r>
  <r>
    <n v="19078"/>
    <x v="20"/>
    <x v="168"/>
    <n v="5385.59"/>
    <x v="3"/>
    <s v="Loss"/>
    <s v="Male"/>
    <x v="0"/>
  </r>
  <r>
    <n v="16501"/>
    <x v="57"/>
    <x v="169"/>
    <n v="197.58"/>
    <x v="3"/>
    <s v="Profit"/>
    <s v="Male"/>
    <x v="0"/>
  </r>
  <r>
    <n v="12966"/>
    <x v="51"/>
    <x v="170"/>
    <n v="1120.6400000000001"/>
    <x v="3"/>
    <s v="Profit"/>
    <s v="Male"/>
    <x v="0"/>
  </r>
  <r>
    <n v="16651"/>
    <x v="32"/>
    <x v="171"/>
    <n v="0"/>
    <x v="2"/>
    <s v="Profit"/>
    <s v="Female"/>
    <x v="1"/>
  </r>
  <r>
    <n v="12938"/>
    <x v="7"/>
    <x v="172"/>
    <n v="0"/>
    <x v="1"/>
    <s v="Profit"/>
    <s v="Male"/>
    <x v="1"/>
  </r>
  <r>
    <n v="19627"/>
    <x v="23"/>
    <x v="173"/>
    <n v="0"/>
    <x v="1"/>
    <s v="Profit"/>
    <s v="Male"/>
    <x v="1"/>
  </r>
  <r>
    <n v="17591"/>
    <x v="37"/>
    <x v="174"/>
    <n v="931.52"/>
    <x v="0"/>
    <s v="Profit"/>
    <s v="Female"/>
    <x v="0"/>
  </r>
  <r>
    <n v="18932"/>
    <x v="40"/>
    <x v="175"/>
    <n v="0"/>
    <x v="2"/>
    <s v="Profit"/>
    <s v="Female"/>
    <x v="1"/>
  </r>
  <r>
    <n v="19877"/>
    <x v="11"/>
    <x v="176"/>
    <n v="0"/>
    <x v="1"/>
    <s v="Profit"/>
    <s v="Male"/>
    <x v="1"/>
  </r>
  <r>
    <n v="19780"/>
    <x v="13"/>
    <x v="177"/>
    <n v="0"/>
    <x v="3"/>
    <s v="Profit"/>
    <s v="Male"/>
    <x v="0"/>
  </r>
  <r>
    <n v="19931"/>
    <x v="52"/>
    <x v="178"/>
    <n v="0"/>
    <x v="3"/>
    <s v="Profit"/>
    <s v="Male"/>
    <x v="0"/>
  </r>
  <r>
    <n v="18421"/>
    <x v="18"/>
    <x v="179"/>
    <n v="0"/>
    <x v="0"/>
    <s v="Profit"/>
    <s v="Female"/>
    <x v="0"/>
  </r>
  <r>
    <n v="17775"/>
    <x v="46"/>
    <x v="180"/>
    <n v="1083.32"/>
    <x v="3"/>
    <s v="Profit"/>
    <s v="Male"/>
    <x v="0"/>
  </r>
  <r>
    <n v="11635"/>
    <x v="51"/>
    <x v="181"/>
    <n v="0"/>
    <x v="2"/>
    <s v="Profit"/>
    <s v="Female"/>
    <x v="1"/>
  </r>
  <r>
    <n v="15823"/>
    <x v="28"/>
    <x v="182"/>
    <n v="0"/>
    <x v="3"/>
    <s v="Profit"/>
    <s v="Male"/>
    <x v="0"/>
  </r>
  <r>
    <n v="13220"/>
    <x v="17"/>
    <x v="183"/>
    <n v="1708.57"/>
    <x v="0"/>
    <s v="Loss"/>
    <s v="Female"/>
    <x v="0"/>
  </r>
  <r>
    <n v="12399"/>
    <x v="23"/>
    <x v="184"/>
    <n v="0"/>
    <x v="2"/>
    <s v="Profit"/>
    <s v="Female"/>
    <x v="1"/>
  </r>
  <r>
    <n v="16028"/>
    <x v="35"/>
    <x v="185"/>
    <n v="4870.83"/>
    <x v="2"/>
    <s v="Loss"/>
    <s v="Female"/>
    <x v="1"/>
  </r>
  <r>
    <n v="13731"/>
    <x v="26"/>
    <x v="186"/>
    <n v="0"/>
    <x v="3"/>
    <s v="Profit"/>
    <s v="Male"/>
    <x v="0"/>
  </r>
  <r>
    <n v="11133"/>
    <x v="27"/>
    <x v="187"/>
    <n v="0"/>
    <x v="1"/>
    <s v="Profit"/>
    <s v="Male"/>
    <x v="1"/>
  </r>
  <r>
    <n v="13606"/>
    <x v="13"/>
    <x v="188"/>
    <n v="11949.199999999999"/>
    <x v="0"/>
    <s v="Loss"/>
    <s v="Female"/>
    <x v="0"/>
  </r>
  <r>
    <n v="13805"/>
    <x v="39"/>
    <x v="189"/>
    <n v="0"/>
    <x v="0"/>
    <s v="Profit"/>
    <s v="Female"/>
    <x v="0"/>
  </r>
  <r>
    <n v="11837"/>
    <x v="60"/>
    <x v="190"/>
    <n v="0"/>
    <x v="3"/>
    <s v="Profit"/>
    <s v="Male"/>
    <x v="0"/>
  </r>
  <r>
    <n v="14370"/>
    <x v="16"/>
    <x v="191"/>
    <n v="0"/>
    <x v="2"/>
    <s v="Profit"/>
    <s v="Female"/>
    <x v="1"/>
  </r>
  <r>
    <n v="19673"/>
    <x v="13"/>
    <x v="192"/>
    <n v="0"/>
    <x v="0"/>
    <s v="Profit"/>
    <s v="Female"/>
    <x v="0"/>
  </r>
  <r>
    <n v="11371"/>
    <x v="49"/>
    <x v="193"/>
    <n v="1093.3800000000001"/>
    <x v="3"/>
    <s v="Profit"/>
    <s v="Male"/>
    <x v="0"/>
  </r>
  <r>
    <n v="19958"/>
    <x v="61"/>
    <x v="194"/>
    <n v="1095.27"/>
    <x v="3"/>
    <s v="Profit"/>
    <s v="Male"/>
    <x v="0"/>
  </r>
  <r>
    <n v="18263"/>
    <x v="37"/>
    <x v="195"/>
    <n v="0"/>
    <x v="3"/>
    <s v="Profit"/>
    <s v="Male"/>
    <x v="0"/>
  </r>
  <r>
    <n v="18439"/>
    <x v="23"/>
    <x v="196"/>
    <n v="0"/>
    <x v="3"/>
    <s v="Profit"/>
    <s v="Male"/>
    <x v="0"/>
  </r>
  <r>
    <n v="16516"/>
    <x v="37"/>
    <x v="197"/>
    <n v="0"/>
    <x v="3"/>
    <s v="Profit"/>
    <s v="Male"/>
    <x v="0"/>
  </r>
  <r>
    <n v="14176"/>
    <x v="33"/>
    <x v="198"/>
    <n v="0"/>
    <x v="0"/>
    <s v="Profit"/>
    <s v="Female"/>
    <x v="0"/>
  </r>
  <r>
    <n v="19413"/>
    <x v="10"/>
    <x v="199"/>
    <n v="0"/>
    <x v="1"/>
    <s v="Profit"/>
    <s v="Male"/>
    <x v="1"/>
  </r>
  <r>
    <n v="18893"/>
    <x v="8"/>
    <x v="200"/>
    <n v="0"/>
    <x v="0"/>
    <s v="Profit"/>
    <s v="Female"/>
    <x v="0"/>
  </r>
  <r>
    <n v="11995"/>
    <x v="52"/>
    <x v="201"/>
    <n v="2073.7399999999998"/>
    <x v="1"/>
    <s v="Loss"/>
    <s v="Male"/>
    <x v="1"/>
  </r>
  <r>
    <n v="13170"/>
    <x v="0"/>
    <x v="202"/>
    <n v="0"/>
    <x v="1"/>
    <s v="Profit"/>
    <s v="Male"/>
    <x v="1"/>
  </r>
  <r>
    <n v="13837"/>
    <x v="1"/>
    <x v="203"/>
    <n v="1205.44"/>
    <x v="2"/>
    <s v="Profit"/>
    <s v="Female"/>
    <x v="1"/>
  </r>
  <r>
    <n v="18530"/>
    <x v="60"/>
    <x v="204"/>
    <n v="0"/>
    <x v="3"/>
    <s v="Profit"/>
    <s v="Male"/>
    <x v="0"/>
  </r>
  <r>
    <n v="17326"/>
    <x v="56"/>
    <x v="205"/>
    <n v="0"/>
    <x v="3"/>
    <s v="Profit"/>
    <s v="Male"/>
    <x v="0"/>
  </r>
  <r>
    <n v="14464"/>
    <x v="62"/>
    <x v="206"/>
    <n v="9112.630000000001"/>
    <x v="0"/>
    <s v="Loss"/>
    <s v="Female"/>
    <x v="0"/>
  </r>
  <r>
    <n v="13348"/>
    <x v="26"/>
    <x v="207"/>
    <n v="0"/>
    <x v="3"/>
    <s v="Profit"/>
    <s v="Male"/>
    <x v="0"/>
  </r>
  <r>
    <n v="14267"/>
    <x v="7"/>
    <x v="208"/>
    <n v="117.75"/>
    <x v="2"/>
    <s v="Profit"/>
    <s v="Female"/>
    <x v="1"/>
  </r>
  <r>
    <n v="15294"/>
    <x v="58"/>
    <x v="209"/>
    <n v="0"/>
    <x v="2"/>
    <s v="Profit"/>
    <s v="Female"/>
    <x v="1"/>
  </r>
  <r>
    <n v="13823"/>
    <x v="37"/>
    <x v="210"/>
    <n v="0"/>
    <x v="3"/>
    <s v="Profit"/>
    <s v="Male"/>
    <x v="0"/>
  </r>
  <r>
    <n v="19298"/>
    <x v="9"/>
    <x v="211"/>
    <n v="8793.23"/>
    <x v="1"/>
    <s v="Loss"/>
    <s v="Male"/>
    <x v="1"/>
  </r>
  <r>
    <n v="19438"/>
    <x v="52"/>
    <x v="212"/>
    <n v="0"/>
    <x v="0"/>
    <s v="Profit"/>
    <s v="Female"/>
    <x v="0"/>
  </r>
  <r>
    <n v="17564"/>
    <x v="48"/>
    <x v="213"/>
    <n v="0"/>
    <x v="1"/>
    <s v="Profit"/>
    <s v="Male"/>
    <x v="1"/>
  </r>
  <r>
    <n v="15235"/>
    <x v="50"/>
    <x v="214"/>
    <n v="367.16"/>
    <x v="0"/>
    <s v="Profit"/>
    <s v="Female"/>
    <x v="0"/>
  </r>
  <r>
    <n v="16581"/>
    <x v="48"/>
    <x v="215"/>
    <n v="0"/>
    <x v="3"/>
    <s v="Profit"/>
    <s v="Male"/>
    <x v="0"/>
  </r>
  <r>
    <n v="18331"/>
    <x v="58"/>
    <x v="216"/>
    <n v="995.17"/>
    <x v="1"/>
    <s v="Profit"/>
    <s v="Male"/>
    <x v="1"/>
  </r>
  <r>
    <n v="12451"/>
    <x v="43"/>
    <x v="217"/>
    <n v="6249.5499999999993"/>
    <x v="2"/>
    <s v="Loss"/>
    <s v="Female"/>
    <x v="1"/>
  </r>
  <r>
    <n v="16673"/>
    <x v="46"/>
    <x v="218"/>
    <n v="1806.53"/>
    <x v="3"/>
    <s v="Loss"/>
    <s v="Male"/>
    <x v="0"/>
  </r>
  <r>
    <n v="13105"/>
    <x v="34"/>
    <x v="219"/>
    <n v="0"/>
    <x v="0"/>
    <s v="Profit"/>
    <s v="Female"/>
    <x v="0"/>
  </r>
  <r>
    <n v="16048"/>
    <x v="57"/>
    <x v="220"/>
    <n v="331.54"/>
    <x v="2"/>
    <s v="Profit"/>
    <s v="Female"/>
    <x v="1"/>
  </r>
  <r>
    <n v="11480"/>
    <x v="8"/>
    <x v="221"/>
    <n v="0"/>
    <x v="0"/>
    <s v="Profit"/>
    <s v="Female"/>
    <x v="0"/>
  </r>
  <r>
    <n v="12113"/>
    <x v="5"/>
    <x v="222"/>
    <n v="0"/>
    <x v="2"/>
    <s v="Profit"/>
    <s v="Female"/>
    <x v="1"/>
  </r>
  <r>
    <n v="17061"/>
    <x v="7"/>
    <x v="223"/>
    <n v="0"/>
    <x v="0"/>
    <s v="Profit"/>
    <s v="Female"/>
    <x v="0"/>
  </r>
  <r>
    <n v="14961"/>
    <x v="29"/>
    <x v="224"/>
    <n v="657.13"/>
    <x v="3"/>
    <s v="Profit"/>
    <s v="Male"/>
    <x v="0"/>
  </r>
  <r>
    <n v="12926"/>
    <x v="22"/>
    <x v="225"/>
    <n v="0"/>
    <x v="0"/>
    <s v="Profit"/>
    <s v="Female"/>
    <x v="0"/>
  </r>
  <r>
    <n v="18477"/>
    <x v="19"/>
    <x v="226"/>
    <n v="2088.6"/>
    <x v="3"/>
    <s v="Loss"/>
    <s v="Male"/>
    <x v="0"/>
  </r>
  <r>
    <n v="11218"/>
    <x v="7"/>
    <x v="227"/>
    <n v="0"/>
    <x v="1"/>
    <s v="Profit"/>
    <s v="Male"/>
    <x v="1"/>
  </r>
  <r>
    <n v="15863"/>
    <x v="55"/>
    <x v="228"/>
    <n v="482.20000000000005"/>
    <x v="0"/>
    <s v="Profit"/>
    <s v="Female"/>
    <x v="0"/>
  </r>
  <r>
    <n v="14978"/>
    <x v="46"/>
    <x v="229"/>
    <n v="0"/>
    <x v="1"/>
    <s v="Profit"/>
    <s v="Male"/>
    <x v="1"/>
  </r>
  <r>
    <n v="14877"/>
    <x v="11"/>
    <x v="230"/>
    <n v="0"/>
    <x v="0"/>
    <s v="Profit"/>
    <s v="Female"/>
    <x v="0"/>
  </r>
  <r>
    <n v="18508"/>
    <x v="42"/>
    <x v="231"/>
    <n v="1870.27"/>
    <x v="3"/>
    <s v="Profit"/>
    <s v="Male"/>
    <x v="0"/>
  </r>
  <r>
    <n v="18271"/>
    <x v="30"/>
    <x v="232"/>
    <n v="1940.1"/>
    <x v="0"/>
    <s v="Profit"/>
    <s v="Female"/>
    <x v="0"/>
  </r>
  <r>
    <n v="11777"/>
    <x v="2"/>
    <x v="233"/>
    <n v="0"/>
    <x v="3"/>
    <s v="Profit"/>
    <s v="Male"/>
    <x v="0"/>
  </r>
  <r>
    <n v="18129"/>
    <x v="58"/>
    <x v="234"/>
    <n v="17051.18"/>
    <x v="2"/>
    <s v="Loss"/>
    <s v="Female"/>
    <x v="1"/>
  </r>
  <r>
    <n v="12171"/>
    <x v="7"/>
    <x v="235"/>
    <n v="0"/>
    <x v="2"/>
    <s v="Profit"/>
    <s v="Female"/>
    <x v="1"/>
  </r>
  <r>
    <n v="14900"/>
    <x v="54"/>
    <x v="236"/>
    <n v="1985.43"/>
    <x v="0"/>
    <s v="Loss"/>
    <s v="Female"/>
    <x v="0"/>
  </r>
  <r>
    <n v="15544"/>
    <x v="7"/>
    <x v="237"/>
    <n v="0"/>
    <x v="3"/>
    <s v="Profit"/>
    <s v="Male"/>
    <x v="0"/>
  </r>
  <r>
    <n v="18927"/>
    <x v="16"/>
    <x v="238"/>
    <n v="0"/>
    <x v="1"/>
    <s v="Profit"/>
    <s v="Male"/>
    <x v="1"/>
  </r>
  <r>
    <n v="18191"/>
    <x v="50"/>
    <x v="239"/>
    <n v="0"/>
    <x v="2"/>
    <s v="Profit"/>
    <s v="Female"/>
    <x v="1"/>
  </r>
  <r>
    <n v="18622"/>
    <x v="36"/>
    <x v="240"/>
    <n v="972.53"/>
    <x v="2"/>
    <s v="Loss"/>
    <s v="Female"/>
    <x v="1"/>
  </r>
  <r>
    <n v="15227"/>
    <x v="5"/>
    <x v="241"/>
    <n v="0"/>
    <x v="1"/>
    <s v="Profit"/>
    <s v="Male"/>
    <x v="1"/>
  </r>
  <r>
    <n v="19288"/>
    <x v="35"/>
    <x v="242"/>
    <n v="0"/>
    <x v="2"/>
    <s v="Profit"/>
    <s v="Female"/>
    <x v="1"/>
  </r>
  <r>
    <n v="11004"/>
    <x v="6"/>
    <x v="243"/>
    <n v="0"/>
    <x v="2"/>
    <s v="Profit"/>
    <s v="Female"/>
    <x v="1"/>
  </r>
  <r>
    <n v="14285"/>
    <x v="39"/>
    <x v="244"/>
    <n v="1492.55"/>
    <x v="0"/>
    <s v="Profit"/>
    <s v="Female"/>
    <x v="0"/>
  </r>
  <r>
    <n v="13925"/>
    <x v="38"/>
    <x v="245"/>
    <n v="0"/>
    <x v="3"/>
    <s v="Profit"/>
    <s v="Male"/>
    <x v="0"/>
  </r>
  <r>
    <n v="19404"/>
    <x v="40"/>
    <x v="246"/>
    <n v="0"/>
    <x v="3"/>
    <s v="Profit"/>
    <s v="Male"/>
    <x v="0"/>
  </r>
  <r>
    <n v="14438"/>
    <x v="53"/>
    <x v="247"/>
    <n v="0"/>
    <x v="0"/>
    <s v="Profit"/>
    <s v="Female"/>
    <x v="0"/>
  </r>
  <r>
    <n v="17092"/>
    <x v="3"/>
    <x v="248"/>
    <n v="0"/>
    <x v="2"/>
    <s v="Profit"/>
    <s v="Female"/>
    <x v="1"/>
  </r>
  <r>
    <n v="15596"/>
    <x v="18"/>
    <x v="249"/>
    <n v="0"/>
    <x v="0"/>
    <s v="Profit"/>
    <s v="Female"/>
    <x v="0"/>
  </r>
  <r>
    <n v="12573"/>
    <x v="45"/>
    <x v="250"/>
    <n v="0"/>
    <x v="0"/>
    <s v="Profit"/>
    <s v="Female"/>
    <x v="0"/>
  </r>
  <r>
    <n v="15570"/>
    <x v="60"/>
    <x v="251"/>
    <n v="0"/>
    <x v="0"/>
    <s v="Profit"/>
    <s v="Female"/>
    <x v="0"/>
  </r>
  <r>
    <n v="13455"/>
    <x v="16"/>
    <x v="252"/>
    <n v="501.25"/>
    <x v="3"/>
    <s v="Profit"/>
    <s v="Male"/>
    <x v="0"/>
  </r>
  <r>
    <n v="15133"/>
    <x v="62"/>
    <x v="253"/>
    <n v="46776.33"/>
    <x v="1"/>
    <s v="Loss"/>
    <s v="Male"/>
    <x v="1"/>
  </r>
  <r>
    <n v="12818"/>
    <x v="18"/>
    <x v="254"/>
    <n v="0"/>
    <x v="3"/>
    <s v="Profit"/>
    <s v="Male"/>
    <x v="0"/>
  </r>
  <r>
    <n v="11908"/>
    <x v="48"/>
    <x v="255"/>
    <n v="0"/>
    <x v="2"/>
    <s v="Profit"/>
    <s v="Female"/>
    <x v="1"/>
  </r>
  <r>
    <n v="17672"/>
    <x v="43"/>
    <x v="256"/>
    <n v="0"/>
    <x v="2"/>
    <s v="Profit"/>
    <s v="Female"/>
    <x v="1"/>
  </r>
  <r>
    <n v="15106"/>
    <x v="63"/>
    <x v="257"/>
    <n v="5765.68"/>
    <x v="1"/>
    <s v="Loss"/>
    <s v="Male"/>
    <x v="1"/>
  </r>
  <r>
    <n v="19265"/>
    <x v="54"/>
    <x v="258"/>
    <n v="0"/>
    <x v="2"/>
    <s v="Profit"/>
    <s v="Female"/>
    <x v="1"/>
  </r>
  <r>
    <n v="16719"/>
    <x v="41"/>
    <x v="259"/>
    <n v="0"/>
    <x v="3"/>
    <s v="Profit"/>
    <s v="Male"/>
    <x v="0"/>
  </r>
  <r>
    <n v="12638"/>
    <x v="4"/>
    <x v="260"/>
    <n v="0"/>
    <x v="1"/>
    <s v="Profit"/>
    <s v="Male"/>
    <x v="1"/>
  </r>
  <r>
    <n v="17137"/>
    <x v="62"/>
    <x v="261"/>
    <n v="1563.98"/>
    <x v="2"/>
    <s v="Profit"/>
    <s v="Female"/>
    <x v="1"/>
  </r>
  <r>
    <n v="13248"/>
    <x v="53"/>
    <x v="262"/>
    <n v="99.600000000000009"/>
    <x v="1"/>
    <s v="Profit"/>
    <s v="Male"/>
    <x v="1"/>
  </r>
  <r>
    <n v="12275"/>
    <x v="20"/>
    <x v="263"/>
    <n v="0"/>
    <x v="0"/>
    <s v="Profit"/>
    <s v="Female"/>
    <x v="0"/>
  </r>
  <r>
    <n v="19311"/>
    <x v="2"/>
    <x v="264"/>
    <n v="0"/>
    <x v="3"/>
    <s v="Profit"/>
    <s v="Male"/>
    <x v="0"/>
  </r>
  <r>
    <n v="19742"/>
    <x v="21"/>
    <x v="265"/>
    <n v="0"/>
    <x v="0"/>
    <s v="Profit"/>
    <s v="Female"/>
    <x v="0"/>
  </r>
  <r>
    <n v="13238"/>
    <x v="62"/>
    <x v="266"/>
    <n v="0"/>
    <x v="2"/>
    <s v="Profit"/>
    <s v="Female"/>
    <x v="1"/>
  </r>
  <r>
    <n v="18152"/>
    <x v="9"/>
    <x v="267"/>
    <n v="0"/>
    <x v="3"/>
    <s v="Profit"/>
    <s v="Male"/>
    <x v="0"/>
  </r>
  <r>
    <n v="11521"/>
    <x v="2"/>
    <x v="268"/>
    <n v="7243.25"/>
    <x v="2"/>
    <s v="Loss"/>
    <s v="Female"/>
    <x v="1"/>
  </r>
  <r>
    <n v="19464"/>
    <x v="1"/>
    <x v="269"/>
    <n v="0"/>
    <x v="3"/>
    <s v="Profit"/>
    <s v="Male"/>
    <x v="0"/>
  </r>
  <r>
    <n v="19548"/>
    <x v="11"/>
    <x v="270"/>
    <n v="0"/>
    <x v="3"/>
    <s v="Profit"/>
    <s v="Male"/>
    <x v="0"/>
  </r>
  <r>
    <n v="12990"/>
    <x v="59"/>
    <x v="271"/>
    <n v="493.7"/>
    <x v="3"/>
    <s v="Profit"/>
    <s v="Male"/>
    <x v="0"/>
  </r>
  <r>
    <n v="17584"/>
    <x v="40"/>
    <x v="272"/>
    <n v="1054.5999999999999"/>
    <x v="3"/>
    <s v="Profit"/>
    <s v="Male"/>
    <x v="0"/>
  </r>
  <r>
    <n v="19773"/>
    <x v="19"/>
    <x v="273"/>
    <n v="5791.49"/>
    <x v="3"/>
    <s v="Loss"/>
    <s v="Male"/>
    <x v="0"/>
  </r>
  <r>
    <n v="17021"/>
    <x v="47"/>
    <x v="274"/>
    <n v="0"/>
    <x v="2"/>
    <s v="Profit"/>
    <s v="Female"/>
    <x v="1"/>
  </r>
  <r>
    <n v="15873"/>
    <x v="16"/>
    <x v="275"/>
    <n v="0"/>
    <x v="2"/>
    <s v="Profit"/>
    <s v="Female"/>
    <x v="1"/>
  </r>
  <r>
    <n v="16807"/>
    <x v="6"/>
    <x v="276"/>
    <n v="28028.55"/>
    <x v="0"/>
    <s v="Loss"/>
    <s v="Female"/>
    <x v="0"/>
  </r>
  <r>
    <n v="15600"/>
    <x v="46"/>
    <x v="277"/>
    <n v="0"/>
    <x v="3"/>
    <s v="Profit"/>
    <s v="Male"/>
    <x v="0"/>
  </r>
  <r>
    <n v="19564"/>
    <x v="58"/>
    <x v="278"/>
    <n v="0"/>
    <x v="2"/>
    <s v="Profit"/>
    <s v="Female"/>
    <x v="1"/>
  </r>
  <r>
    <n v="19714"/>
    <x v="50"/>
    <x v="279"/>
    <n v="0"/>
    <x v="1"/>
    <s v="Profit"/>
    <s v="Male"/>
    <x v="1"/>
  </r>
  <r>
    <n v="16191"/>
    <x v="19"/>
    <x v="280"/>
    <n v="0"/>
    <x v="3"/>
    <s v="Profit"/>
    <s v="Male"/>
    <x v="0"/>
  </r>
  <r>
    <n v="14023"/>
    <x v="37"/>
    <x v="281"/>
    <n v="0"/>
    <x v="0"/>
    <s v="Profit"/>
    <s v="Female"/>
    <x v="0"/>
  </r>
  <r>
    <n v="11276"/>
    <x v="38"/>
    <x v="282"/>
    <n v="0"/>
    <x v="1"/>
    <s v="Profit"/>
    <s v="Male"/>
    <x v="1"/>
  </r>
  <r>
    <n v="13533"/>
    <x v="43"/>
    <x v="283"/>
    <n v="0"/>
    <x v="0"/>
    <s v="Profit"/>
    <s v="Female"/>
    <x v="0"/>
  </r>
  <r>
    <n v="14133"/>
    <x v="12"/>
    <x v="284"/>
    <n v="2300.9699999999998"/>
    <x v="3"/>
    <s v="Loss"/>
    <s v="Male"/>
    <x v="0"/>
  </r>
  <r>
    <n v="19426"/>
    <x v="5"/>
    <x v="285"/>
    <n v="0"/>
    <x v="0"/>
    <s v="Profit"/>
    <s v="Female"/>
    <x v="0"/>
  </r>
  <r>
    <n v="11592"/>
    <x v="55"/>
    <x v="286"/>
    <n v="0"/>
    <x v="3"/>
    <s v="Profit"/>
    <s v="Male"/>
    <x v="0"/>
  </r>
  <r>
    <n v="16576"/>
    <x v="46"/>
    <x v="287"/>
    <n v="3789.17"/>
    <x v="1"/>
    <s v="Loss"/>
    <s v="Male"/>
    <x v="1"/>
  </r>
  <r>
    <n v="13327"/>
    <x v="51"/>
    <x v="288"/>
    <n v="2213.9"/>
    <x v="2"/>
    <s v="Loss"/>
    <s v="Female"/>
    <x v="1"/>
  </r>
  <r>
    <n v="18654"/>
    <x v="24"/>
    <x v="289"/>
    <n v="0"/>
    <x v="3"/>
    <s v="Profit"/>
    <s v="Male"/>
    <x v="0"/>
  </r>
  <r>
    <n v="17501"/>
    <x v="31"/>
    <x v="290"/>
    <n v="0"/>
    <x v="2"/>
    <s v="Profit"/>
    <s v="Female"/>
    <x v="1"/>
  </r>
  <r>
    <n v="17145"/>
    <x v="50"/>
    <x v="291"/>
    <n v="1495.45"/>
    <x v="1"/>
    <s v="Loss"/>
    <s v="Male"/>
    <x v="1"/>
  </r>
  <r>
    <n v="12150"/>
    <x v="17"/>
    <x v="292"/>
    <n v="1235.42"/>
    <x v="0"/>
    <s v="Profit"/>
    <s v="Female"/>
    <x v="0"/>
  </r>
  <r>
    <n v="16114"/>
    <x v="57"/>
    <x v="293"/>
    <n v="0"/>
    <x v="1"/>
    <s v="Profit"/>
    <s v="Male"/>
    <x v="1"/>
  </r>
  <r>
    <n v="18321"/>
    <x v="45"/>
    <x v="294"/>
    <n v="0"/>
    <x v="0"/>
    <s v="Profit"/>
    <s v="Female"/>
    <x v="0"/>
  </r>
  <r>
    <n v="13427"/>
    <x v="61"/>
    <x v="295"/>
    <n v="0"/>
    <x v="3"/>
    <s v="Profit"/>
    <s v="Male"/>
    <x v="0"/>
  </r>
  <r>
    <n v="11177"/>
    <x v="63"/>
    <x v="296"/>
    <n v="910.31"/>
    <x v="3"/>
    <s v="Profit"/>
    <s v="Male"/>
    <x v="0"/>
  </r>
  <r>
    <n v="16414"/>
    <x v="37"/>
    <x v="297"/>
    <n v="0"/>
    <x v="0"/>
    <s v="Profit"/>
    <s v="Female"/>
    <x v="0"/>
  </r>
  <r>
    <n v="11982"/>
    <x v="3"/>
    <x v="298"/>
    <n v="0"/>
    <x v="3"/>
    <s v="Profit"/>
    <s v="Male"/>
    <x v="0"/>
  </r>
  <r>
    <n v="11152"/>
    <x v="63"/>
    <x v="299"/>
    <n v="0"/>
    <x v="3"/>
    <s v="Profit"/>
    <s v="Male"/>
    <x v="0"/>
  </r>
  <r>
    <n v="19861"/>
    <x v="56"/>
    <x v="300"/>
    <n v="2034.92"/>
    <x v="2"/>
    <s v="Loss"/>
    <s v="Female"/>
    <x v="1"/>
  </r>
  <r>
    <n v="16394"/>
    <x v="32"/>
    <x v="301"/>
    <n v="0"/>
    <x v="1"/>
    <s v="Profit"/>
    <s v="Male"/>
    <x v="1"/>
  </r>
  <r>
    <n v="14363"/>
    <x v="56"/>
    <x v="302"/>
    <n v="0"/>
    <x v="0"/>
    <s v="Profit"/>
    <s v="Female"/>
    <x v="0"/>
  </r>
  <r>
    <n v="17976"/>
    <x v="3"/>
    <x v="303"/>
    <n v="792.24"/>
    <x v="3"/>
    <s v="Profit"/>
    <s v="Male"/>
    <x v="0"/>
  </r>
  <r>
    <n v="18603"/>
    <x v="62"/>
    <x v="304"/>
    <n v="6351.25"/>
    <x v="3"/>
    <s v="Loss"/>
    <s v="Male"/>
    <x v="0"/>
  </r>
  <r>
    <n v="19474"/>
    <x v="59"/>
    <x v="305"/>
    <n v="5891.11"/>
    <x v="2"/>
    <s v="Loss"/>
    <s v="Female"/>
    <x v="1"/>
  </r>
  <r>
    <n v="13315"/>
    <x v="41"/>
    <x v="306"/>
    <n v="0"/>
    <x v="2"/>
    <s v="Profit"/>
    <s v="Female"/>
    <x v="1"/>
  </r>
  <r>
    <n v="19986"/>
    <x v="41"/>
    <x v="307"/>
    <n v="1196.54"/>
    <x v="2"/>
    <s v="Profit"/>
    <s v="Female"/>
    <x v="1"/>
  </r>
  <r>
    <n v="15350"/>
    <x v="36"/>
    <x v="308"/>
    <n v="0"/>
    <x v="1"/>
    <s v="Profit"/>
    <s v="Male"/>
    <x v="1"/>
  </r>
  <r>
    <n v="16681"/>
    <x v="41"/>
    <x v="309"/>
    <n v="0"/>
    <x v="1"/>
    <s v="Profit"/>
    <s v="Male"/>
    <x v="1"/>
  </r>
  <r>
    <n v="18764"/>
    <x v="10"/>
    <x v="310"/>
    <n v="0"/>
    <x v="1"/>
    <s v="Profit"/>
    <s v="Male"/>
    <x v="1"/>
  </r>
  <r>
    <n v="13721"/>
    <x v="19"/>
    <x v="311"/>
    <n v="0"/>
    <x v="0"/>
    <s v="Profit"/>
    <s v="Female"/>
    <x v="0"/>
  </r>
  <r>
    <n v="19482"/>
    <x v="4"/>
    <x v="312"/>
    <n v="0"/>
    <x v="3"/>
    <s v="Profit"/>
    <s v="Male"/>
    <x v="0"/>
  </r>
  <r>
    <n v="16749"/>
    <x v="19"/>
    <x v="313"/>
    <n v="0"/>
    <x v="0"/>
    <s v="Profit"/>
    <s v="Female"/>
    <x v="0"/>
  </r>
  <r>
    <n v="19997"/>
    <x v="2"/>
    <x v="314"/>
    <n v="0"/>
    <x v="0"/>
    <s v="Profit"/>
    <s v="Female"/>
    <x v="0"/>
  </r>
  <r>
    <n v="13121"/>
    <x v="19"/>
    <x v="315"/>
    <n v="594.08000000000004"/>
    <x v="0"/>
    <s v="Profit"/>
    <s v="Female"/>
    <x v="0"/>
  </r>
  <r>
    <n v="17191"/>
    <x v="31"/>
    <x v="316"/>
    <n v="1116.6600000000001"/>
    <x v="2"/>
    <s v="Profit"/>
    <s v="Female"/>
    <x v="1"/>
  </r>
  <r>
    <n v="19375"/>
    <x v="55"/>
    <x v="317"/>
    <n v="1191.3900000000001"/>
    <x v="0"/>
    <s v="Profit"/>
    <s v="Female"/>
    <x v="0"/>
  </r>
  <r>
    <n v="11717"/>
    <x v="14"/>
    <x v="318"/>
    <n v="0"/>
    <x v="2"/>
    <s v="Profit"/>
    <s v="Female"/>
    <x v="1"/>
  </r>
  <r>
    <n v="14682"/>
    <x v="25"/>
    <x v="319"/>
    <n v="882.53"/>
    <x v="3"/>
    <s v="Profit"/>
    <s v="Male"/>
    <x v="0"/>
  </r>
  <r>
    <n v="14982"/>
    <x v="49"/>
    <x v="320"/>
    <n v="489.1"/>
    <x v="3"/>
    <s v="Profit"/>
    <s v="Male"/>
    <x v="0"/>
  </r>
  <r>
    <n v="12872"/>
    <x v="48"/>
    <x v="321"/>
    <n v="0"/>
    <x v="2"/>
    <s v="Profit"/>
    <s v="Female"/>
    <x v="1"/>
  </r>
  <r>
    <n v="13073"/>
    <x v="8"/>
    <x v="322"/>
    <n v="8827.85"/>
    <x v="0"/>
    <s v="Loss"/>
    <s v="Female"/>
    <x v="0"/>
  </r>
  <r>
    <n v="12247"/>
    <x v="6"/>
    <x v="323"/>
    <n v="0"/>
    <x v="2"/>
    <s v="Profit"/>
    <s v="Female"/>
    <x v="1"/>
  </r>
  <r>
    <n v="15735"/>
    <x v="62"/>
    <x v="324"/>
    <n v="0"/>
    <x v="0"/>
    <s v="Profit"/>
    <s v="Female"/>
    <x v="0"/>
  </r>
  <r>
    <n v="18245"/>
    <x v="26"/>
    <x v="325"/>
    <n v="0"/>
    <x v="3"/>
    <s v="Profit"/>
    <s v="Male"/>
    <x v="0"/>
  </r>
  <r>
    <n v="18162"/>
    <x v="7"/>
    <x v="326"/>
    <n v="0"/>
    <x v="1"/>
    <s v="Profit"/>
    <s v="Male"/>
    <x v="1"/>
  </r>
  <r>
    <n v="14256"/>
    <x v="63"/>
    <x v="327"/>
    <n v="0"/>
    <x v="0"/>
    <s v="Profit"/>
    <s v="Female"/>
    <x v="0"/>
  </r>
  <r>
    <n v="17913"/>
    <x v="28"/>
    <x v="328"/>
    <n v="0"/>
    <x v="3"/>
    <s v="Profit"/>
    <s v="Male"/>
    <x v="0"/>
  </r>
  <r>
    <n v="19104"/>
    <x v="63"/>
    <x v="329"/>
    <n v="0"/>
    <x v="2"/>
    <s v="Profit"/>
    <s v="Female"/>
    <x v="1"/>
  </r>
  <r>
    <n v="19125"/>
    <x v="55"/>
    <x v="330"/>
    <n v="0"/>
    <x v="3"/>
    <s v="Profit"/>
    <s v="Male"/>
    <x v="0"/>
  </r>
  <r>
    <n v="18632"/>
    <x v="42"/>
    <x v="331"/>
    <n v="0"/>
    <x v="3"/>
    <s v="Profit"/>
    <s v="Male"/>
    <x v="0"/>
  </r>
  <r>
    <n v="14153"/>
    <x v="57"/>
    <x v="332"/>
    <n v="0"/>
    <x v="2"/>
    <s v="Profit"/>
    <s v="Female"/>
    <x v="1"/>
  </r>
  <r>
    <n v="12475"/>
    <x v="8"/>
    <x v="333"/>
    <n v="1594.66"/>
    <x v="3"/>
    <s v="Profit"/>
    <s v="Male"/>
    <x v="0"/>
  </r>
  <r>
    <n v="11010"/>
    <x v="17"/>
    <x v="334"/>
    <n v="1823.43"/>
    <x v="0"/>
    <s v="Loss"/>
    <s v="Female"/>
    <x v="0"/>
  </r>
  <r>
    <n v="11826"/>
    <x v="0"/>
    <x v="335"/>
    <n v="0"/>
    <x v="0"/>
    <s v="Profit"/>
    <s v="Female"/>
    <x v="0"/>
  </r>
  <r>
    <n v="18459"/>
    <x v="1"/>
    <x v="336"/>
    <n v="0"/>
    <x v="3"/>
    <s v="Profit"/>
    <s v="Male"/>
    <x v="0"/>
  </r>
  <r>
    <n v="17722"/>
    <x v="35"/>
    <x v="337"/>
    <n v="0"/>
    <x v="3"/>
    <s v="Profit"/>
    <s v="Male"/>
    <x v="0"/>
  </r>
  <r>
    <n v="18885"/>
    <x v="43"/>
    <x v="338"/>
    <n v="0"/>
    <x v="3"/>
    <s v="Profit"/>
    <s v="Male"/>
    <x v="0"/>
  </r>
  <r>
    <n v="11688"/>
    <x v="32"/>
    <x v="339"/>
    <n v="0"/>
    <x v="2"/>
    <s v="Profit"/>
    <s v="Female"/>
    <x v="1"/>
  </r>
  <r>
    <n v="17314"/>
    <x v="25"/>
    <x v="340"/>
    <n v="0"/>
    <x v="2"/>
    <s v="Profit"/>
    <s v="Female"/>
    <x v="1"/>
  </r>
  <r>
    <n v="18782"/>
    <x v="64"/>
    <x v="341"/>
    <n v="681.03"/>
    <x v="2"/>
    <s v="Profit"/>
    <s v="Female"/>
    <x v="1"/>
  </r>
  <r>
    <n v="15790"/>
    <x v="20"/>
    <x v="342"/>
    <n v="0"/>
    <x v="0"/>
    <s v="Profit"/>
    <s v="Female"/>
    <x v="0"/>
  </r>
  <r>
    <n v="15069"/>
    <x v="31"/>
    <x v="343"/>
    <n v="2474.29"/>
    <x v="1"/>
    <s v="Loss"/>
    <s v="Male"/>
    <x v="1"/>
  </r>
  <r>
    <n v="13003"/>
    <x v="1"/>
    <x v="344"/>
    <n v="1060.25"/>
    <x v="1"/>
    <s v="Profit"/>
    <s v="Male"/>
    <x v="1"/>
  </r>
  <r>
    <n v="14641"/>
    <x v="34"/>
    <x v="345"/>
    <n v="503.24"/>
    <x v="3"/>
    <s v="Profit"/>
    <s v="Male"/>
    <x v="0"/>
  </r>
  <r>
    <n v="15935"/>
    <x v="53"/>
    <x v="346"/>
    <n v="0"/>
    <x v="2"/>
    <s v="Profit"/>
    <s v="Female"/>
    <x v="1"/>
  </r>
  <r>
    <n v="14052"/>
    <x v="44"/>
    <x v="347"/>
    <n v="6749.91"/>
    <x v="3"/>
    <s v="Loss"/>
    <s v="Male"/>
    <x v="0"/>
  </r>
  <r>
    <n v="17189"/>
    <x v="13"/>
    <x v="348"/>
    <n v="1553.48"/>
    <x v="2"/>
    <s v="Profit"/>
    <s v="Female"/>
    <x v="1"/>
  </r>
  <r>
    <n v="17405"/>
    <x v="29"/>
    <x v="349"/>
    <n v="0"/>
    <x v="1"/>
    <s v="Profit"/>
    <s v="Male"/>
    <x v="1"/>
  </r>
  <r>
    <n v="16300"/>
    <x v="23"/>
    <x v="350"/>
    <n v="0"/>
    <x v="3"/>
    <s v="Profit"/>
    <s v="Male"/>
    <x v="0"/>
  </r>
  <r>
    <n v="15332"/>
    <x v="52"/>
    <x v="351"/>
    <n v="1996.16"/>
    <x v="0"/>
    <s v="Loss"/>
    <s v="Female"/>
    <x v="0"/>
  </r>
  <r>
    <n v="11282"/>
    <x v="26"/>
    <x v="352"/>
    <n v="25996.799999999999"/>
    <x v="0"/>
    <s v="Loss"/>
    <s v="Female"/>
    <x v="0"/>
  </r>
  <r>
    <n v="12604"/>
    <x v="37"/>
    <x v="353"/>
    <n v="1118.23"/>
    <x v="0"/>
    <s v="Profit"/>
    <s v="Female"/>
    <x v="0"/>
  </r>
  <r>
    <n v="12897"/>
    <x v="40"/>
    <x v="354"/>
    <n v="0"/>
    <x v="0"/>
    <s v="Profit"/>
    <s v="Female"/>
    <x v="0"/>
  </r>
  <r>
    <n v="19091"/>
    <x v="7"/>
    <x v="355"/>
    <n v="0"/>
    <x v="2"/>
    <s v="Profit"/>
    <s v="Female"/>
    <x v="1"/>
  </r>
  <r>
    <n v="18231"/>
    <x v="51"/>
    <x v="356"/>
    <n v="2360.89"/>
    <x v="2"/>
    <s v="Loss"/>
    <s v="Female"/>
    <x v="1"/>
  </r>
  <r>
    <n v="15303"/>
    <x v="45"/>
    <x v="357"/>
    <n v="0"/>
    <x v="0"/>
    <s v="Profit"/>
    <s v="Female"/>
    <x v="0"/>
  </r>
  <r>
    <n v="17963"/>
    <x v="13"/>
    <x v="358"/>
    <n v="425.17"/>
    <x v="2"/>
    <s v="Profit"/>
    <s v="Female"/>
    <x v="1"/>
  </r>
  <r>
    <n v="13495"/>
    <x v="39"/>
    <x v="359"/>
    <n v="0"/>
    <x v="1"/>
    <s v="Profit"/>
    <s v="Male"/>
    <x v="1"/>
  </r>
  <r>
    <n v="18816"/>
    <x v="53"/>
    <x v="360"/>
    <n v="2178.2199999999998"/>
    <x v="2"/>
    <s v="Loss"/>
    <s v="Female"/>
    <x v="1"/>
  </r>
  <r>
    <n v="11881"/>
    <x v="30"/>
    <x v="361"/>
    <n v="0"/>
    <x v="2"/>
    <s v="Profit"/>
    <s v="Female"/>
    <x v="1"/>
  </r>
  <r>
    <n v="15993"/>
    <x v="46"/>
    <x v="362"/>
    <n v="0"/>
    <x v="2"/>
    <s v="Profit"/>
    <s v="Female"/>
    <x v="1"/>
  </r>
  <r>
    <n v="15383"/>
    <x v="6"/>
    <x v="363"/>
    <n v="5640.86"/>
    <x v="1"/>
    <s v="Loss"/>
    <s v="Male"/>
    <x v="1"/>
  </r>
  <r>
    <n v="18017"/>
    <x v="60"/>
    <x v="364"/>
    <n v="466.98"/>
    <x v="3"/>
    <s v="Profit"/>
    <s v="Male"/>
    <x v="0"/>
  </r>
  <r>
    <n v="16991"/>
    <x v="64"/>
    <x v="365"/>
    <n v="896.5"/>
    <x v="1"/>
    <s v="Profit"/>
    <s v="Male"/>
    <x v="1"/>
  </r>
  <r>
    <n v="17273"/>
    <x v="39"/>
    <x v="366"/>
    <n v="0"/>
    <x v="2"/>
    <s v="Profit"/>
    <s v="Female"/>
    <x v="1"/>
  </r>
  <r>
    <n v="14843"/>
    <x v="57"/>
    <x v="367"/>
    <n v="479.95"/>
    <x v="0"/>
    <s v="Profit"/>
    <s v="Female"/>
    <x v="0"/>
  </r>
  <r>
    <n v="18092"/>
    <x v="1"/>
    <x v="368"/>
    <n v="781.59"/>
    <x v="1"/>
    <s v="Profit"/>
    <s v="Male"/>
    <x v="1"/>
  </r>
  <r>
    <n v="14564"/>
    <x v="45"/>
    <x v="369"/>
    <n v="2158.7800000000002"/>
    <x v="3"/>
    <s v="Loss"/>
    <s v="Male"/>
    <x v="0"/>
  </r>
  <r>
    <n v="13845"/>
    <x v="11"/>
    <x v="370"/>
    <n v="0"/>
    <x v="0"/>
    <s v="Profit"/>
    <s v="Female"/>
    <x v="0"/>
  </r>
  <r>
    <n v="15674"/>
    <x v="18"/>
    <x v="371"/>
    <n v="0"/>
    <x v="0"/>
    <s v="Profit"/>
    <s v="Female"/>
    <x v="0"/>
  </r>
  <r>
    <n v="13193"/>
    <x v="60"/>
    <x v="372"/>
    <n v="0"/>
    <x v="3"/>
    <s v="Profit"/>
    <s v="Male"/>
    <x v="0"/>
  </r>
  <r>
    <n v="11223"/>
    <x v="36"/>
    <x v="373"/>
    <n v="843.82"/>
    <x v="2"/>
    <s v="Profit"/>
    <s v="Female"/>
    <x v="1"/>
  </r>
  <r>
    <n v="17127"/>
    <x v="15"/>
    <x v="374"/>
    <n v="1369.67"/>
    <x v="2"/>
    <s v="Profit"/>
    <s v="Female"/>
    <x v="1"/>
  </r>
  <r>
    <n v="12207"/>
    <x v="18"/>
    <x v="375"/>
    <n v="0"/>
    <x v="0"/>
    <s v="Profit"/>
    <s v="Female"/>
    <x v="0"/>
  </r>
  <r>
    <n v="15784"/>
    <x v="5"/>
    <x v="376"/>
    <n v="0"/>
    <x v="1"/>
    <s v="Profit"/>
    <s v="Male"/>
    <x v="1"/>
  </r>
  <r>
    <n v="12338"/>
    <x v="9"/>
    <x v="377"/>
    <n v="0"/>
    <x v="2"/>
    <s v="Profit"/>
    <s v="Female"/>
    <x v="1"/>
  </r>
  <r>
    <n v="15925"/>
    <x v="48"/>
    <x v="378"/>
    <n v="0"/>
    <x v="0"/>
    <s v="Profit"/>
    <s v="Female"/>
    <x v="0"/>
  </r>
  <r>
    <n v="17513"/>
    <x v="48"/>
    <x v="379"/>
    <n v="257.8"/>
    <x v="1"/>
    <s v="Profit"/>
    <s v="Male"/>
    <x v="1"/>
  </r>
  <r>
    <n v="14503"/>
    <x v="24"/>
    <x v="380"/>
    <n v="0"/>
    <x v="3"/>
    <s v="Profit"/>
    <s v="Male"/>
    <x v="0"/>
  </r>
  <r>
    <n v="13960"/>
    <x v="64"/>
    <x v="381"/>
    <n v="0"/>
    <x v="1"/>
    <s v="Profit"/>
    <s v="Male"/>
    <x v="1"/>
  </r>
  <r>
    <n v="18687"/>
    <x v="7"/>
    <x v="382"/>
    <n v="0"/>
    <x v="3"/>
    <s v="Profit"/>
    <s v="Male"/>
    <x v="0"/>
  </r>
  <r>
    <n v="14039"/>
    <x v="28"/>
    <x v="383"/>
    <n v="6961.56"/>
    <x v="3"/>
    <s v="Loss"/>
    <s v="Male"/>
    <x v="0"/>
  </r>
  <r>
    <n v="18649"/>
    <x v="63"/>
    <x v="384"/>
    <n v="1572.12"/>
    <x v="1"/>
    <s v="Loss"/>
    <s v="Male"/>
    <x v="1"/>
  </r>
  <r>
    <n v="19693"/>
    <x v="1"/>
    <x v="385"/>
    <n v="0"/>
    <x v="3"/>
    <s v="Profit"/>
    <s v="Male"/>
    <x v="0"/>
  </r>
  <r>
    <n v="16556"/>
    <x v="63"/>
    <x v="386"/>
    <n v="0"/>
    <x v="1"/>
    <s v="Profit"/>
    <s v="Male"/>
    <x v="1"/>
  </r>
  <r>
    <n v="16257"/>
    <x v="62"/>
    <x v="387"/>
    <n v="1786.68"/>
    <x v="1"/>
    <s v="Loss"/>
    <s v="Male"/>
    <x v="1"/>
  </r>
  <r>
    <n v="18135"/>
    <x v="58"/>
    <x v="388"/>
    <n v="0"/>
    <x v="0"/>
    <s v="Profit"/>
    <s v="Female"/>
    <x v="0"/>
  </r>
  <r>
    <n v="17437"/>
    <x v="64"/>
    <x v="389"/>
    <n v="0"/>
    <x v="1"/>
    <s v="Profit"/>
    <s v="Male"/>
    <x v="1"/>
  </r>
  <r>
    <n v="17423"/>
    <x v="34"/>
    <x v="390"/>
    <n v="0"/>
    <x v="0"/>
    <s v="Profit"/>
    <s v="Female"/>
    <x v="0"/>
  </r>
  <r>
    <n v="18699"/>
    <x v="47"/>
    <x v="391"/>
    <n v="0"/>
    <x v="0"/>
    <s v="Profit"/>
    <s v="Female"/>
    <x v="0"/>
  </r>
  <r>
    <n v="16032"/>
    <x v="41"/>
    <x v="392"/>
    <n v="0"/>
    <x v="3"/>
    <s v="Profit"/>
    <s v="Male"/>
    <x v="0"/>
  </r>
  <r>
    <n v="18772"/>
    <x v="60"/>
    <x v="393"/>
    <n v="0"/>
    <x v="3"/>
    <s v="Profit"/>
    <s v="Male"/>
    <x v="0"/>
  </r>
  <r>
    <n v="18958"/>
    <x v="5"/>
    <x v="394"/>
    <n v="1201.3699999999999"/>
    <x v="0"/>
    <s v="Profit"/>
    <s v="Female"/>
    <x v="0"/>
  </r>
  <r>
    <n v="16599"/>
    <x v="53"/>
    <x v="395"/>
    <n v="0"/>
    <x v="1"/>
    <s v="Profit"/>
    <s v="Male"/>
    <x v="1"/>
  </r>
  <r>
    <n v="18101"/>
    <x v="31"/>
    <x v="396"/>
    <n v="0"/>
    <x v="3"/>
    <s v="Profit"/>
    <s v="Male"/>
    <x v="0"/>
  </r>
  <r>
    <n v="11613"/>
    <x v="26"/>
    <x v="397"/>
    <n v="0"/>
    <x v="0"/>
    <s v="Profit"/>
    <s v="Female"/>
    <x v="0"/>
  </r>
  <r>
    <n v="16633"/>
    <x v="56"/>
    <x v="398"/>
    <n v="0"/>
    <x v="1"/>
    <s v="Profit"/>
    <s v="Male"/>
    <x v="1"/>
  </r>
  <r>
    <n v="13977"/>
    <x v="9"/>
    <x v="399"/>
    <n v="2254.17"/>
    <x v="0"/>
    <s v="Profit"/>
    <s v="Female"/>
    <x v="0"/>
  </r>
  <r>
    <n v="13562"/>
    <x v="22"/>
    <x v="400"/>
    <n v="0"/>
    <x v="0"/>
    <s v="Profit"/>
    <s v="Female"/>
    <x v="0"/>
  </r>
  <r>
    <n v="14483"/>
    <x v="64"/>
    <x v="401"/>
    <n v="14333.54"/>
    <x v="3"/>
    <s v="Loss"/>
    <s v="Male"/>
    <x v="0"/>
  </r>
  <r>
    <n v="15088"/>
    <x v="13"/>
    <x v="402"/>
    <n v="0"/>
    <x v="0"/>
    <s v="Profit"/>
    <s v="Female"/>
    <x v="0"/>
  </r>
  <r>
    <n v="11628"/>
    <x v="15"/>
    <x v="403"/>
    <n v="0"/>
    <x v="3"/>
    <s v="Profit"/>
    <s v="Male"/>
    <x v="0"/>
  </r>
  <r>
    <n v="19723"/>
    <x v="0"/>
    <x v="404"/>
    <n v="0"/>
    <x v="3"/>
    <s v="Profit"/>
    <s v="Male"/>
    <x v="0"/>
  </r>
  <r>
    <n v="12821"/>
    <x v="52"/>
    <x v="405"/>
    <n v="0"/>
    <x v="1"/>
    <s v="Profit"/>
    <s v="Male"/>
    <x v="1"/>
  </r>
  <r>
    <n v="16534"/>
    <x v="37"/>
    <x v="406"/>
    <n v="0"/>
    <x v="3"/>
    <s v="Profit"/>
    <s v="Male"/>
    <x v="0"/>
  </r>
  <r>
    <n v="11607"/>
    <x v="35"/>
    <x v="407"/>
    <n v="0"/>
    <x v="3"/>
    <s v="Profit"/>
    <s v="Male"/>
    <x v="0"/>
  </r>
  <r>
    <n v="12517"/>
    <x v="48"/>
    <x v="408"/>
    <n v="2659.09"/>
    <x v="2"/>
    <s v="Loss"/>
    <s v="Female"/>
    <x v="1"/>
  </r>
  <r>
    <n v="14805"/>
    <x v="46"/>
    <x v="409"/>
    <n v="1007.72"/>
    <x v="2"/>
    <s v="Profit"/>
    <s v="Female"/>
    <x v="1"/>
  </r>
  <r>
    <n v="15844"/>
    <x v="27"/>
    <x v="410"/>
    <n v="0"/>
    <x v="2"/>
    <s v="Profit"/>
    <s v="Female"/>
    <x v="1"/>
  </r>
  <r>
    <n v="11298"/>
    <x v="13"/>
    <x v="411"/>
    <n v="0"/>
    <x v="1"/>
    <s v="Profit"/>
    <s v="Male"/>
    <x v="1"/>
  </r>
  <r>
    <n v="16145"/>
    <x v="4"/>
    <x v="412"/>
    <n v="5815.12"/>
    <x v="1"/>
    <s v="Loss"/>
    <s v="Male"/>
    <x v="1"/>
  </r>
  <r>
    <n v="16064"/>
    <x v="57"/>
    <x v="413"/>
    <n v="2068.6"/>
    <x v="1"/>
    <s v="Loss"/>
    <s v="Male"/>
    <x v="1"/>
  </r>
  <r>
    <n v="15589"/>
    <x v="39"/>
    <x v="414"/>
    <n v="8172.86"/>
    <x v="1"/>
    <s v="Loss"/>
    <s v="Male"/>
    <x v="1"/>
  </r>
  <r>
    <n v="12407"/>
    <x v="19"/>
    <x v="415"/>
    <n v="996.58"/>
    <x v="0"/>
    <s v="Loss"/>
    <s v="Female"/>
    <x v="0"/>
  </r>
  <r>
    <n v="13255"/>
    <x v="14"/>
    <x v="416"/>
    <n v="0"/>
    <x v="1"/>
    <s v="Profit"/>
    <s v="Male"/>
    <x v="1"/>
  </r>
  <r>
    <n v="14767"/>
    <x v="26"/>
    <x v="417"/>
    <n v="0"/>
    <x v="3"/>
    <s v="Profit"/>
    <s v="Male"/>
    <x v="0"/>
  </r>
  <r>
    <n v="12369"/>
    <x v="31"/>
    <x v="418"/>
    <n v="6161.94"/>
    <x v="0"/>
    <s v="Loss"/>
    <s v="Female"/>
    <x v="0"/>
  </r>
  <r>
    <n v="12672"/>
    <x v="45"/>
    <x v="419"/>
    <n v="0"/>
    <x v="3"/>
    <s v="Profit"/>
    <s v="Male"/>
    <x v="0"/>
  </r>
  <r>
    <n v="18677"/>
    <x v="5"/>
    <x v="420"/>
    <n v="115.13"/>
    <x v="1"/>
    <s v="Profit"/>
    <s v="Male"/>
    <x v="1"/>
  </r>
  <r>
    <n v="17783"/>
    <x v="10"/>
    <x v="421"/>
    <n v="454.92"/>
    <x v="1"/>
    <s v="Profit"/>
    <s v="Male"/>
    <x v="1"/>
  </r>
  <r>
    <n v="17466"/>
    <x v="58"/>
    <x v="422"/>
    <n v="0"/>
    <x v="1"/>
    <s v="Profit"/>
    <s v="Male"/>
    <x v="1"/>
  </r>
  <r>
    <n v="19337"/>
    <x v="58"/>
    <x v="423"/>
    <n v="0"/>
    <x v="2"/>
    <s v="Profit"/>
    <s v="Female"/>
    <x v="1"/>
  </r>
  <r>
    <n v="15886"/>
    <x v="36"/>
    <x v="424"/>
    <n v="0"/>
    <x v="3"/>
    <s v="Profit"/>
    <s v="Male"/>
    <x v="0"/>
  </r>
  <r>
    <n v="17481"/>
    <x v="17"/>
    <x v="425"/>
    <n v="1785.28"/>
    <x v="0"/>
    <s v="Profit"/>
    <s v="Female"/>
    <x v="0"/>
  </r>
  <r>
    <n v="12955"/>
    <x v="6"/>
    <x v="426"/>
    <n v="176.94"/>
    <x v="0"/>
    <s v="Profit"/>
    <s v="Female"/>
    <x v="0"/>
  </r>
  <r>
    <n v="14162"/>
    <x v="27"/>
    <x v="427"/>
    <n v="184.86"/>
    <x v="3"/>
    <s v="Profit"/>
    <s v="Male"/>
    <x v="0"/>
  </r>
  <r>
    <n v="11928"/>
    <x v="60"/>
    <x v="428"/>
    <n v="0"/>
    <x v="0"/>
    <s v="Profit"/>
    <s v="Female"/>
    <x v="0"/>
  </r>
  <r>
    <n v="14823"/>
    <x v="48"/>
    <x v="429"/>
    <n v="0"/>
    <x v="0"/>
    <s v="Profit"/>
    <s v="Female"/>
    <x v="0"/>
  </r>
  <r>
    <n v="13659"/>
    <x v="48"/>
    <x v="430"/>
    <n v="418.16"/>
    <x v="2"/>
    <s v="Profit"/>
    <s v="Female"/>
    <x v="1"/>
  </r>
  <r>
    <n v="11231"/>
    <x v="34"/>
    <x v="431"/>
    <n v="0"/>
    <x v="0"/>
    <s v="Profit"/>
    <s v="Female"/>
    <x v="0"/>
  </r>
  <r>
    <n v="11492"/>
    <x v="34"/>
    <x v="432"/>
    <n v="638.42999999999995"/>
    <x v="3"/>
    <s v="Profit"/>
    <s v="Male"/>
    <x v="0"/>
  </r>
  <r>
    <n v="14772"/>
    <x v="1"/>
    <x v="433"/>
    <n v="1190.93"/>
    <x v="2"/>
    <s v="Loss"/>
    <s v="Female"/>
    <x v="1"/>
  </r>
  <r>
    <n v="11854"/>
    <x v="19"/>
    <x v="434"/>
    <n v="1677.65"/>
    <x v="0"/>
    <s v="Loss"/>
    <s v="Female"/>
    <x v="0"/>
  </r>
  <r>
    <n v="17927"/>
    <x v="55"/>
    <x v="435"/>
    <n v="0"/>
    <x v="3"/>
    <s v="Profit"/>
    <s v="Male"/>
    <x v="0"/>
  </r>
  <r>
    <n v="14240"/>
    <x v="9"/>
    <x v="436"/>
    <n v="0"/>
    <x v="3"/>
    <s v="Profit"/>
    <s v="Male"/>
    <x v="0"/>
  </r>
  <r>
    <n v="16647"/>
    <x v="39"/>
    <x v="437"/>
    <n v="1776.3"/>
    <x v="2"/>
    <s v="Loss"/>
    <s v="Female"/>
    <x v="1"/>
  </r>
  <r>
    <n v="12497"/>
    <x v="54"/>
    <x v="438"/>
    <n v="0"/>
    <x v="0"/>
    <s v="Profit"/>
    <s v="Female"/>
    <x v="0"/>
  </r>
  <r>
    <n v="15811"/>
    <x v="37"/>
    <x v="439"/>
    <n v="1456.33"/>
    <x v="0"/>
    <s v="Profit"/>
    <s v="Female"/>
    <x v="0"/>
  </r>
  <r>
    <n v="12976"/>
    <x v="13"/>
    <x v="440"/>
    <n v="0"/>
    <x v="0"/>
    <s v="Profit"/>
    <s v="Female"/>
    <x v="0"/>
  </r>
  <r>
    <n v="17497"/>
    <x v="58"/>
    <x v="441"/>
    <n v="0"/>
    <x v="1"/>
    <s v="Profit"/>
    <s v="Male"/>
    <x v="1"/>
  </r>
  <r>
    <n v="17744"/>
    <x v="39"/>
    <x v="442"/>
    <n v="0"/>
    <x v="1"/>
    <s v="Profit"/>
    <s v="Male"/>
    <x v="1"/>
  </r>
  <r>
    <n v="15969"/>
    <x v="28"/>
    <x v="443"/>
    <n v="0"/>
    <x v="3"/>
    <s v="Profit"/>
    <s v="Male"/>
    <x v="0"/>
  </r>
  <r>
    <n v="12146"/>
    <x v="40"/>
    <x v="444"/>
    <n v="0"/>
    <x v="1"/>
    <s v="Profit"/>
    <s v="Male"/>
    <x v="1"/>
  </r>
  <r>
    <n v="19527"/>
    <x v="20"/>
    <x v="445"/>
    <n v="0"/>
    <x v="3"/>
    <s v="Profit"/>
    <s v="Male"/>
    <x v="0"/>
  </r>
  <r>
    <n v="15478"/>
    <x v="55"/>
    <x v="446"/>
    <n v="0"/>
    <x v="3"/>
    <s v="Profit"/>
    <s v="Male"/>
    <x v="0"/>
  </r>
  <r>
    <n v="12843"/>
    <x v="1"/>
    <x v="447"/>
    <n v="1433.43"/>
    <x v="2"/>
    <s v="Profit"/>
    <s v="Female"/>
    <x v="1"/>
  </r>
  <r>
    <n v="19683"/>
    <x v="28"/>
    <x v="448"/>
    <n v="0"/>
    <x v="3"/>
    <s v="Profit"/>
    <s v="Male"/>
    <x v="0"/>
  </r>
  <r>
    <n v="18834"/>
    <x v="36"/>
    <x v="449"/>
    <n v="0"/>
    <x v="1"/>
    <s v="Profit"/>
    <s v="Male"/>
    <x v="1"/>
  </r>
  <r>
    <n v="15655"/>
    <x v="40"/>
    <x v="450"/>
    <n v="0"/>
    <x v="2"/>
    <s v="Profit"/>
    <s v="Female"/>
    <x v="1"/>
  </r>
  <r>
    <n v="13688"/>
    <x v="27"/>
    <x v="451"/>
    <n v="0"/>
    <x v="2"/>
    <s v="Profit"/>
    <s v="Female"/>
    <x v="1"/>
  </r>
  <r>
    <n v="12915"/>
    <x v="58"/>
    <x v="452"/>
    <n v="0"/>
    <x v="3"/>
    <s v="Profit"/>
    <s v="Male"/>
    <x v="0"/>
  </r>
  <r>
    <n v="19133"/>
    <x v="26"/>
    <x v="453"/>
    <n v="0"/>
    <x v="3"/>
    <s v="Profit"/>
    <s v="Male"/>
    <x v="0"/>
  </r>
  <r>
    <n v="16664"/>
    <x v="25"/>
    <x v="454"/>
    <n v="0"/>
    <x v="1"/>
    <s v="Profit"/>
    <s v="Male"/>
    <x v="1"/>
  </r>
  <r>
    <n v="14115"/>
    <x v="24"/>
    <x v="455"/>
    <n v="0"/>
    <x v="3"/>
    <s v="Profit"/>
    <s v="Male"/>
    <x v="0"/>
  </r>
  <r>
    <n v="16213"/>
    <x v="22"/>
    <x v="456"/>
    <n v="1260.2"/>
    <x v="0"/>
    <s v="Profit"/>
    <s v="Female"/>
    <x v="0"/>
  </r>
  <r>
    <n v="18292"/>
    <x v="59"/>
    <x v="457"/>
    <n v="1324.12"/>
    <x v="0"/>
    <s v="Profit"/>
    <s v="Female"/>
    <x v="0"/>
  </r>
  <r>
    <n v="14218"/>
    <x v="5"/>
    <x v="458"/>
    <n v="0"/>
    <x v="2"/>
    <s v="Profit"/>
    <s v="Female"/>
    <x v="1"/>
  </r>
  <r>
    <n v="18372"/>
    <x v="62"/>
    <x v="459"/>
    <n v="0"/>
    <x v="3"/>
    <s v="Profit"/>
    <s v="Male"/>
    <x v="0"/>
  </r>
  <r>
    <n v="18994"/>
    <x v="23"/>
    <x v="460"/>
    <n v="0"/>
    <x v="2"/>
    <s v="Profit"/>
    <s v="Female"/>
    <x v="1"/>
  </r>
  <r>
    <n v="19707"/>
    <x v="0"/>
    <x v="461"/>
    <n v="2136.98"/>
    <x v="2"/>
    <s v="Loss"/>
    <s v="Female"/>
    <x v="1"/>
  </r>
  <r>
    <n v="12161"/>
    <x v="31"/>
    <x v="462"/>
    <n v="0"/>
    <x v="1"/>
    <s v="Profit"/>
    <s v="Male"/>
    <x v="1"/>
  </r>
  <r>
    <n v="18482"/>
    <x v="53"/>
    <x v="463"/>
    <n v="0"/>
    <x v="3"/>
    <s v="Profit"/>
    <s v="Male"/>
    <x v="0"/>
  </r>
  <r>
    <n v="19055"/>
    <x v="63"/>
    <x v="464"/>
    <n v="809.51"/>
    <x v="1"/>
    <s v="Profit"/>
    <s v="Male"/>
    <x v="1"/>
  </r>
  <r>
    <n v="16904"/>
    <x v="63"/>
    <x v="465"/>
    <n v="6747.37"/>
    <x v="2"/>
    <s v="Loss"/>
    <s v="Female"/>
    <x v="1"/>
  </r>
  <r>
    <n v="17638"/>
    <x v="14"/>
    <x v="466"/>
    <n v="1162.6199999999999"/>
    <x v="3"/>
    <s v="Profit"/>
    <s v="Male"/>
    <x v="0"/>
  </r>
  <r>
    <n v="13408"/>
    <x v="61"/>
    <x v="467"/>
    <n v="1755.97"/>
    <x v="0"/>
    <s v="Loss"/>
    <s v="Female"/>
    <x v="0"/>
  </r>
  <r>
    <n v="13434"/>
    <x v="31"/>
    <x v="468"/>
    <n v="0"/>
    <x v="3"/>
    <s v="Profit"/>
    <s v="Male"/>
    <x v="0"/>
  </r>
  <r>
    <n v="14733"/>
    <x v="10"/>
    <x v="469"/>
    <n v="0"/>
    <x v="1"/>
    <s v="Profit"/>
    <s v="Male"/>
    <x v="1"/>
  </r>
  <r>
    <n v="16485"/>
    <x v="30"/>
    <x v="470"/>
    <n v="426.26"/>
    <x v="1"/>
    <s v="Profit"/>
    <s v="Male"/>
    <x v="1"/>
  </r>
  <r>
    <n v="11474"/>
    <x v="51"/>
    <x v="471"/>
    <n v="0"/>
    <x v="2"/>
    <s v="Profit"/>
    <s v="Female"/>
    <x v="1"/>
  </r>
  <r>
    <n v="11576"/>
    <x v="35"/>
    <x v="472"/>
    <n v="0"/>
    <x v="1"/>
    <s v="Profit"/>
    <s v="Male"/>
    <x v="1"/>
  </r>
  <r>
    <n v="14541"/>
    <x v="35"/>
    <x v="473"/>
    <n v="0"/>
    <x v="1"/>
    <s v="Profit"/>
    <s v="Male"/>
    <x v="1"/>
  </r>
  <r>
    <n v="16791"/>
    <x v="4"/>
    <x v="474"/>
    <n v="0"/>
    <x v="3"/>
    <s v="Profit"/>
    <s v="Male"/>
    <x v="0"/>
  </r>
  <r>
    <n v="12620"/>
    <x v="45"/>
    <x v="475"/>
    <n v="0"/>
    <x v="1"/>
    <s v="Profit"/>
    <s v="Male"/>
    <x v="1"/>
  </r>
  <r>
    <n v="18842"/>
    <x v="40"/>
    <x v="476"/>
    <n v="0"/>
    <x v="3"/>
    <s v="Profit"/>
    <s v="Male"/>
    <x v="0"/>
  </r>
  <r>
    <n v="14140"/>
    <x v="63"/>
    <x v="477"/>
    <n v="0"/>
    <x v="3"/>
    <s v="Profit"/>
    <s v="Male"/>
    <x v="0"/>
  </r>
  <r>
    <n v="15187"/>
    <x v="17"/>
    <x v="478"/>
    <n v="1433.95"/>
    <x v="3"/>
    <s v="Profit"/>
    <s v="Male"/>
    <x v="0"/>
  </r>
  <r>
    <n v="14358"/>
    <x v="45"/>
    <x v="479"/>
    <n v="0"/>
    <x v="0"/>
    <s v="Profit"/>
    <s v="Female"/>
    <x v="0"/>
  </r>
  <r>
    <n v="12764"/>
    <x v="24"/>
    <x v="480"/>
    <n v="0"/>
    <x v="0"/>
    <s v="Profit"/>
    <s v="Female"/>
    <x v="0"/>
  </r>
  <r>
    <n v="12446"/>
    <x v="42"/>
    <x v="481"/>
    <n v="0"/>
    <x v="3"/>
    <s v="Profit"/>
    <s v="Male"/>
    <x v="0"/>
  </r>
  <r>
    <n v="16756"/>
    <x v="58"/>
    <x v="482"/>
    <n v="2458.9899999999998"/>
    <x v="2"/>
    <s v="Loss"/>
    <s v="Female"/>
    <x v="1"/>
  </r>
  <r>
    <n v="16443"/>
    <x v="45"/>
    <x v="483"/>
    <n v="803.45"/>
    <x v="0"/>
    <s v="Loss"/>
    <s v="Female"/>
    <x v="0"/>
  </r>
  <r>
    <n v="11514"/>
    <x v="37"/>
    <x v="484"/>
    <n v="13314.06"/>
    <x v="0"/>
    <s v="Loss"/>
    <s v="Female"/>
    <x v="0"/>
  </r>
  <r>
    <n v="12432"/>
    <x v="3"/>
    <x v="485"/>
    <n v="0"/>
    <x v="2"/>
    <s v="Profit"/>
    <s v="Female"/>
    <x v="1"/>
  </r>
  <r>
    <n v="18189"/>
    <x v="47"/>
    <x v="486"/>
    <n v="0"/>
    <x v="0"/>
    <s v="Profit"/>
    <s v="Female"/>
    <x v="0"/>
  </r>
  <r>
    <n v="14890"/>
    <x v="49"/>
    <x v="487"/>
    <n v="1550.99"/>
    <x v="3"/>
    <s v="Profit"/>
    <s v="Male"/>
    <x v="0"/>
  </r>
  <r>
    <n v="15153"/>
    <x v="41"/>
    <x v="488"/>
    <n v="2291.15"/>
    <x v="1"/>
    <s v="Loss"/>
    <s v="Male"/>
    <x v="1"/>
  </r>
  <r>
    <n v="18564"/>
    <x v="53"/>
    <x v="489"/>
    <n v="8948.4699999999993"/>
    <x v="0"/>
    <s v="Loss"/>
    <s v="Female"/>
    <x v="0"/>
  </r>
  <r>
    <n v="14602"/>
    <x v="62"/>
    <x v="490"/>
    <n v="0"/>
    <x v="2"/>
    <s v="Profit"/>
    <s v="Female"/>
    <x v="1"/>
  </r>
  <r>
    <n v="12745"/>
    <x v="10"/>
    <x v="491"/>
    <n v="0"/>
    <x v="1"/>
    <s v="Profit"/>
    <s v="Male"/>
    <x v="1"/>
  </r>
  <r>
    <n v="18224"/>
    <x v="9"/>
    <x v="492"/>
    <n v="0"/>
    <x v="3"/>
    <s v="Profit"/>
    <s v="Male"/>
    <x v="0"/>
  </r>
  <r>
    <n v="14201"/>
    <x v="35"/>
    <x v="493"/>
    <n v="0"/>
    <x v="2"/>
    <s v="Profit"/>
    <s v="Female"/>
    <x v="1"/>
  </r>
  <r>
    <n v="19251"/>
    <x v="37"/>
    <x v="494"/>
    <n v="0"/>
    <x v="3"/>
    <s v="Profit"/>
    <s v="Male"/>
    <x v="0"/>
  </r>
  <r>
    <n v="15525"/>
    <x v="23"/>
    <x v="495"/>
    <n v="952.17"/>
    <x v="1"/>
    <s v="Profit"/>
    <s v="Male"/>
    <x v="1"/>
  </r>
  <r>
    <n v="16766"/>
    <x v="59"/>
    <x v="496"/>
    <n v="0"/>
    <x v="0"/>
    <s v="Profit"/>
    <s v="Female"/>
    <x v="0"/>
  </r>
  <r>
    <n v="17178"/>
    <x v="17"/>
    <x v="497"/>
    <n v="780.46"/>
    <x v="3"/>
    <s v="Profit"/>
    <s v="Male"/>
    <x v="0"/>
  </r>
  <r>
    <n v="18969"/>
    <x v="36"/>
    <x v="498"/>
    <n v="0"/>
    <x v="0"/>
    <s v="Profit"/>
    <s v="Female"/>
    <x v="0"/>
  </r>
  <r>
    <n v="12831"/>
    <x v="25"/>
    <x v="499"/>
    <n v="0"/>
    <x v="1"/>
    <s v="Profit"/>
    <s v="Male"/>
    <x v="1"/>
  </r>
  <r>
    <n v="14702"/>
    <x v="34"/>
    <x v="500"/>
    <n v="0"/>
    <x v="0"/>
    <s v="Profit"/>
    <s v="Female"/>
    <x v="0"/>
  </r>
  <r>
    <n v="11351"/>
    <x v="58"/>
    <x v="501"/>
    <n v="0"/>
    <x v="2"/>
    <s v="Profit"/>
    <s v="Female"/>
    <x v="1"/>
  </r>
  <r>
    <n v="13548"/>
    <x v="6"/>
    <x v="502"/>
    <n v="1105.28"/>
    <x v="2"/>
    <s v="Profit"/>
    <s v="Female"/>
    <x v="1"/>
  </r>
  <r>
    <n v="19021"/>
    <x v="39"/>
    <x v="503"/>
    <n v="0"/>
    <x v="1"/>
    <s v="Profit"/>
    <s v="Male"/>
    <x v="1"/>
  </r>
  <r>
    <n v="14916"/>
    <x v="14"/>
    <x v="504"/>
    <n v="0"/>
    <x v="2"/>
    <s v="Profit"/>
    <s v="Female"/>
    <x v="1"/>
  </r>
  <r>
    <n v="18345"/>
    <x v="23"/>
    <x v="505"/>
    <n v="184.3"/>
    <x v="1"/>
    <s v="Profit"/>
    <s v="Male"/>
    <x v="1"/>
  </r>
  <r>
    <n v="18206"/>
    <x v="24"/>
    <x v="506"/>
    <n v="0"/>
    <x v="0"/>
    <s v="Profit"/>
    <s v="Female"/>
    <x v="0"/>
  </r>
  <r>
    <n v="18793"/>
    <x v="46"/>
    <x v="507"/>
    <n v="0"/>
    <x v="1"/>
    <s v="Profit"/>
    <s v="Male"/>
    <x v="1"/>
  </r>
  <r>
    <n v="12804"/>
    <x v="6"/>
    <x v="508"/>
    <n v="1368.24"/>
    <x v="3"/>
    <s v="Profit"/>
    <s v="Male"/>
    <x v="0"/>
  </r>
  <r>
    <n v="18254"/>
    <x v="20"/>
    <x v="509"/>
    <n v="0"/>
    <x v="0"/>
    <s v="Profit"/>
    <s v="Female"/>
    <x v="0"/>
  </r>
  <r>
    <n v="15140"/>
    <x v="62"/>
    <x v="510"/>
    <n v="0"/>
    <x v="3"/>
    <s v="Profit"/>
    <s v="Male"/>
    <x v="0"/>
  </r>
  <r>
    <n v="11305"/>
    <x v="11"/>
    <x v="511"/>
    <n v="9776.01"/>
    <x v="3"/>
    <s v="Loss"/>
    <s v="Male"/>
    <x v="0"/>
  </r>
  <r>
    <n v="16082"/>
    <x v="1"/>
    <x v="512"/>
    <n v="791.27"/>
    <x v="2"/>
    <s v="Profit"/>
    <s v="Female"/>
    <x v="1"/>
  </r>
  <r>
    <n v="11668"/>
    <x v="22"/>
    <x v="513"/>
    <n v="0"/>
    <x v="3"/>
    <s v="Profit"/>
    <s v="Male"/>
    <x v="0"/>
  </r>
  <r>
    <n v="19588"/>
    <x v="37"/>
    <x v="514"/>
    <n v="402.92"/>
    <x v="3"/>
    <s v="Profit"/>
    <s v="Male"/>
    <x v="0"/>
  </r>
  <r>
    <n v="14880"/>
    <x v="55"/>
    <x v="515"/>
    <n v="5189.59"/>
    <x v="3"/>
    <s v="Loss"/>
    <s v="Male"/>
    <x v="0"/>
  </r>
  <r>
    <n v="17225"/>
    <x v="35"/>
    <x v="516"/>
    <n v="13275.26"/>
    <x v="2"/>
    <s v="Loss"/>
    <s v="Female"/>
    <x v="1"/>
  </r>
  <r>
    <n v="14301"/>
    <x v="20"/>
    <x v="517"/>
    <n v="0"/>
    <x v="3"/>
    <s v="Profit"/>
    <s v="Male"/>
    <x v="0"/>
  </r>
  <r>
    <n v="11323"/>
    <x v="2"/>
    <x v="518"/>
    <n v="0"/>
    <x v="3"/>
    <s v="Profit"/>
    <s v="Male"/>
    <x v="0"/>
  </r>
  <r>
    <n v="18046"/>
    <x v="9"/>
    <x v="519"/>
    <n v="2444.1799999999998"/>
    <x v="3"/>
    <s v="Loss"/>
    <s v="Male"/>
    <x v="0"/>
  </r>
  <r>
    <n v="16890"/>
    <x v="52"/>
    <x v="520"/>
    <n v="0"/>
    <x v="2"/>
    <s v="Profit"/>
    <s v="Female"/>
    <x v="1"/>
  </r>
  <r>
    <n v="19163"/>
    <x v="2"/>
    <x v="521"/>
    <n v="8842.85"/>
    <x v="3"/>
    <s v="Loss"/>
    <s v="Male"/>
    <x v="0"/>
  </r>
  <r>
    <n v="12211"/>
    <x v="41"/>
    <x v="522"/>
    <n v="1460.77"/>
    <x v="3"/>
    <s v="Profit"/>
    <s v="Male"/>
    <x v="0"/>
  </r>
  <r>
    <n v="19961"/>
    <x v="54"/>
    <x v="523"/>
    <n v="1491.78"/>
    <x v="0"/>
    <s v="Loss"/>
    <s v="Female"/>
    <x v="0"/>
  </r>
  <r>
    <n v="14291"/>
    <x v="30"/>
    <x v="524"/>
    <n v="442.45"/>
    <x v="2"/>
    <s v="Profit"/>
    <s v="Female"/>
    <x v="1"/>
  </r>
  <r>
    <n v="19550"/>
    <x v="5"/>
    <x v="525"/>
    <n v="2181.52"/>
    <x v="3"/>
    <s v="Loss"/>
    <s v="Male"/>
    <x v="0"/>
  </r>
  <r>
    <n v="19305"/>
    <x v="19"/>
    <x v="526"/>
    <n v="0"/>
    <x v="0"/>
    <s v="Profit"/>
    <s v="Female"/>
    <x v="0"/>
  </r>
  <r>
    <n v="12985"/>
    <x v="50"/>
    <x v="527"/>
    <n v="0"/>
    <x v="2"/>
    <s v="Profit"/>
    <s v="Female"/>
    <x v="1"/>
  </r>
  <r>
    <n v="17646"/>
    <x v="53"/>
    <x v="528"/>
    <n v="910.39"/>
    <x v="3"/>
    <s v="Loss"/>
    <s v="Male"/>
    <x v="0"/>
  </r>
  <r>
    <n v="16353"/>
    <x v="16"/>
    <x v="529"/>
    <n v="645.9"/>
    <x v="2"/>
    <s v="Profit"/>
    <s v="Female"/>
    <x v="1"/>
  </r>
  <r>
    <n v="15645"/>
    <x v="15"/>
    <x v="530"/>
    <n v="465.39"/>
    <x v="0"/>
    <s v="Profit"/>
    <s v="Female"/>
    <x v="0"/>
  </r>
  <r>
    <n v="13695"/>
    <x v="33"/>
    <x v="531"/>
    <n v="559.47"/>
    <x v="2"/>
    <s v="Profit"/>
    <s v="Female"/>
    <x v="1"/>
  </r>
  <r>
    <n v="14725"/>
    <x v="40"/>
    <x v="532"/>
    <n v="0"/>
    <x v="3"/>
    <s v="Profit"/>
    <s v="Male"/>
    <x v="0"/>
  </r>
  <r>
    <n v="14473"/>
    <x v="37"/>
    <x v="533"/>
    <n v="0"/>
    <x v="3"/>
    <s v="Profit"/>
    <s v="Male"/>
    <x v="0"/>
  </r>
  <r>
    <n v="11417"/>
    <x v="48"/>
    <x v="534"/>
    <n v="412.68"/>
    <x v="1"/>
    <s v="Profit"/>
    <s v="Male"/>
    <x v="1"/>
  </r>
  <r>
    <n v="14093"/>
    <x v="37"/>
    <x v="535"/>
    <n v="0"/>
    <x v="3"/>
    <s v="Profit"/>
    <s v="Male"/>
    <x v="0"/>
  </r>
  <r>
    <n v="17384"/>
    <x v="49"/>
    <x v="536"/>
    <n v="0"/>
    <x v="0"/>
    <s v="Profit"/>
    <s v="Female"/>
    <x v="0"/>
  </r>
  <r>
    <n v="18717"/>
    <x v="39"/>
    <x v="537"/>
    <n v="0"/>
    <x v="2"/>
    <s v="Profit"/>
    <s v="Female"/>
    <x v="1"/>
  </r>
  <r>
    <n v="14382"/>
    <x v="31"/>
    <x v="538"/>
    <n v="1260.17"/>
    <x v="2"/>
    <s v="Loss"/>
    <s v="Female"/>
    <x v="1"/>
  </r>
  <r>
    <n v="15685"/>
    <x v="27"/>
    <x v="539"/>
    <n v="2120.48"/>
    <x v="3"/>
    <s v="Loss"/>
    <s v="Male"/>
    <x v="0"/>
  </r>
  <r>
    <n v="14791"/>
    <x v="43"/>
    <x v="540"/>
    <n v="0"/>
    <x v="2"/>
    <s v="Profit"/>
    <s v="Female"/>
    <x v="1"/>
  </r>
  <r>
    <n v="16491"/>
    <x v="62"/>
    <x v="541"/>
    <n v="2678.83"/>
    <x v="0"/>
    <s v="Loss"/>
    <s v="Female"/>
    <x v="0"/>
  </r>
  <r>
    <n v="15213"/>
    <x v="16"/>
    <x v="542"/>
    <n v="0"/>
    <x v="1"/>
    <s v="Profit"/>
    <s v="Male"/>
    <x v="1"/>
  </r>
  <r>
    <n v="18973"/>
    <x v="6"/>
    <x v="543"/>
    <n v="2686.29"/>
    <x v="1"/>
    <s v="Loss"/>
    <s v="Male"/>
    <x v="1"/>
  </r>
  <r>
    <n v="11910"/>
    <x v="9"/>
    <x v="544"/>
    <n v="1968.68"/>
    <x v="3"/>
    <s v="Loss"/>
    <s v="Male"/>
    <x v="0"/>
  </r>
  <r>
    <n v="19591"/>
    <x v="46"/>
    <x v="545"/>
    <n v="2228.31"/>
    <x v="3"/>
    <s v="Loss"/>
    <s v="Male"/>
    <x v="0"/>
  </r>
  <r>
    <n v="16260"/>
    <x v="2"/>
    <x v="546"/>
    <n v="0"/>
    <x v="0"/>
    <s v="Profit"/>
    <s v="Female"/>
    <x v="0"/>
  </r>
  <r>
    <n v="19731"/>
    <x v="60"/>
    <x v="547"/>
    <n v="0"/>
    <x v="0"/>
    <s v="Profit"/>
    <s v="Female"/>
    <x v="0"/>
  </r>
  <r>
    <n v="18393"/>
    <x v="0"/>
    <x v="548"/>
    <n v="2375.66"/>
    <x v="1"/>
    <s v="Loss"/>
    <s v="Male"/>
    <x v="1"/>
  </r>
  <r>
    <n v="15207"/>
    <x v="31"/>
    <x v="549"/>
    <n v="3961.08"/>
    <x v="0"/>
    <s v="Loss"/>
    <s v="Female"/>
    <x v="0"/>
  </r>
  <r>
    <n v="17603"/>
    <x v="15"/>
    <x v="550"/>
    <n v="1497.53"/>
    <x v="3"/>
    <s v="Profit"/>
    <s v="Male"/>
    <x v="0"/>
  </r>
  <r>
    <n v="18806"/>
    <x v="64"/>
    <x v="551"/>
    <n v="0"/>
    <x v="2"/>
    <s v="Profit"/>
    <s v="Female"/>
    <x v="1"/>
  </r>
  <r>
    <n v="16340"/>
    <x v="61"/>
    <x v="552"/>
    <n v="0"/>
    <x v="0"/>
    <s v="Profit"/>
    <s v="Female"/>
    <x v="0"/>
  </r>
  <r>
    <n v="19754"/>
    <x v="40"/>
    <x v="553"/>
    <n v="0"/>
    <x v="0"/>
    <s v="Profit"/>
    <s v="Female"/>
    <x v="0"/>
  </r>
  <r>
    <n v="12045"/>
    <x v="46"/>
    <x v="554"/>
    <n v="1060.9000000000001"/>
    <x v="2"/>
    <s v="Profit"/>
    <s v="Female"/>
    <x v="1"/>
  </r>
  <r>
    <n v="14658"/>
    <x v="4"/>
    <x v="555"/>
    <n v="309.16000000000003"/>
    <x v="1"/>
    <s v="Profit"/>
    <s v="Male"/>
    <x v="1"/>
  </r>
  <r>
    <n v="17301"/>
    <x v="52"/>
    <x v="556"/>
    <n v="1063.82"/>
    <x v="1"/>
    <s v="Profit"/>
    <s v="Male"/>
    <x v="1"/>
  </r>
  <r>
    <n v="16978"/>
    <x v="60"/>
    <x v="557"/>
    <n v="0"/>
    <x v="3"/>
    <s v="Profit"/>
    <s v="Male"/>
    <x v="0"/>
  </r>
  <r>
    <n v="18414"/>
    <x v="0"/>
    <x v="558"/>
    <n v="0"/>
    <x v="2"/>
    <s v="Profit"/>
    <s v="Female"/>
    <x v="1"/>
  </r>
  <r>
    <n v="16372"/>
    <x v="17"/>
    <x v="559"/>
    <n v="0"/>
    <x v="3"/>
    <s v="Profit"/>
    <s v="Male"/>
    <x v="0"/>
  </r>
  <r>
    <n v="11387"/>
    <x v="21"/>
    <x v="560"/>
    <n v="337.88"/>
    <x v="1"/>
    <s v="Profit"/>
    <s v="Male"/>
    <x v="1"/>
  </r>
  <r>
    <n v="15629"/>
    <x v="43"/>
    <x v="561"/>
    <n v="118.9"/>
    <x v="2"/>
    <s v="Profit"/>
    <s v="Female"/>
    <x v="1"/>
  </r>
  <r>
    <n v="12081"/>
    <x v="49"/>
    <x v="562"/>
    <n v="0"/>
    <x v="1"/>
    <s v="Profit"/>
    <s v="Male"/>
    <x v="1"/>
  </r>
  <r>
    <n v="19048"/>
    <x v="29"/>
    <x v="563"/>
    <n v="0"/>
    <x v="0"/>
    <s v="Profit"/>
    <s v="Female"/>
    <x v="0"/>
  </r>
  <r>
    <n v="17390"/>
    <x v="16"/>
    <x v="564"/>
    <n v="0"/>
    <x v="2"/>
    <s v="Profit"/>
    <s v="Female"/>
    <x v="1"/>
  </r>
  <r>
    <n v="15717"/>
    <x v="14"/>
    <x v="565"/>
    <n v="0"/>
    <x v="0"/>
    <s v="Profit"/>
    <s v="Female"/>
    <x v="0"/>
  </r>
  <r>
    <n v="11101"/>
    <x v="13"/>
    <x v="566"/>
    <n v="0"/>
    <x v="0"/>
    <s v="Profit"/>
    <s v="Female"/>
    <x v="0"/>
  </r>
  <r>
    <n v="15024"/>
    <x v="10"/>
    <x v="567"/>
    <n v="0"/>
    <x v="1"/>
    <s v="Profit"/>
    <s v="Male"/>
    <x v="1"/>
  </r>
  <r>
    <n v="16936"/>
    <x v="53"/>
    <x v="568"/>
    <n v="0"/>
    <x v="2"/>
    <s v="Profit"/>
    <s v="Female"/>
    <x v="1"/>
  </r>
  <r>
    <n v="18902"/>
    <x v="45"/>
    <x v="569"/>
    <n v="0"/>
    <x v="3"/>
    <s v="Profit"/>
    <s v="Male"/>
    <x v="0"/>
  </r>
  <r>
    <n v="19512"/>
    <x v="38"/>
    <x v="570"/>
    <n v="0"/>
    <x v="1"/>
    <s v="Profit"/>
    <s v="Male"/>
    <x v="1"/>
  </r>
  <r>
    <n v="14864"/>
    <x v="60"/>
    <x v="571"/>
    <n v="0"/>
    <x v="0"/>
    <s v="Profit"/>
    <s v="Female"/>
    <x v="0"/>
  </r>
  <r>
    <n v="12562"/>
    <x v="19"/>
    <x v="572"/>
    <n v="0"/>
    <x v="0"/>
    <s v="Profit"/>
    <s v="Female"/>
    <x v="0"/>
  </r>
  <r>
    <n v="16406"/>
    <x v="54"/>
    <x v="573"/>
    <n v="1774.7"/>
    <x v="3"/>
    <s v="Loss"/>
    <s v="Male"/>
    <x v="0"/>
  </r>
  <r>
    <n v="12886"/>
    <x v="48"/>
    <x v="574"/>
    <n v="5227.21"/>
    <x v="3"/>
    <s v="Loss"/>
    <s v="Male"/>
    <x v="0"/>
  </r>
  <r>
    <n v="17765"/>
    <x v="7"/>
    <x v="575"/>
    <n v="590.91999999999996"/>
    <x v="1"/>
    <s v="Profit"/>
    <s v="Male"/>
    <x v="1"/>
  </r>
  <r>
    <n v="17444"/>
    <x v="8"/>
    <x v="576"/>
    <n v="340.7"/>
    <x v="0"/>
    <s v="Profit"/>
    <s v="Female"/>
    <x v="0"/>
  </r>
  <r>
    <n v="15323"/>
    <x v="10"/>
    <x v="577"/>
    <n v="0"/>
    <x v="0"/>
    <s v="Profit"/>
    <s v="Female"/>
    <x v="0"/>
  </r>
  <r>
    <n v="12900"/>
    <x v="63"/>
    <x v="578"/>
    <n v="0"/>
    <x v="3"/>
    <s v="Profit"/>
    <s v="Male"/>
    <x v="0"/>
  </r>
  <r>
    <n v="18616"/>
    <x v="60"/>
    <x v="579"/>
    <n v="0"/>
    <x v="3"/>
    <s v="Profit"/>
    <s v="Male"/>
    <x v="0"/>
  </r>
  <r>
    <n v="11936"/>
    <x v="29"/>
    <x v="580"/>
    <n v="0"/>
    <x v="0"/>
    <s v="Profit"/>
    <s v="Female"/>
    <x v="0"/>
  </r>
  <r>
    <n v="12551"/>
    <x v="4"/>
    <x v="581"/>
    <n v="0"/>
    <x v="2"/>
    <s v="Profit"/>
    <s v="Female"/>
    <x v="1"/>
  </r>
  <r>
    <n v="11181"/>
    <x v="34"/>
    <x v="582"/>
    <n v="0"/>
    <x v="3"/>
    <s v="Profit"/>
    <s v="Male"/>
    <x v="0"/>
  </r>
  <r>
    <n v="19225"/>
    <x v="8"/>
    <x v="583"/>
    <n v="0"/>
    <x v="3"/>
    <s v="Profit"/>
    <s v="Male"/>
    <x v="0"/>
  </r>
  <r>
    <n v="13385"/>
    <x v="23"/>
    <x v="584"/>
    <n v="0"/>
    <x v="3"/>
    <s v="Profit"/>
    <s v="Male"/>
    <x v="0"/>
  </r>
  <r>
    <n v="11541"/>
    <x v="56"/>
    <x v="585"/>
    <n v="0"/>
    <x v="2"/>
    <s v="Profit"/>
    <s v="Female"/>
    <x v="1"/>
  </r>
  <r>
    <n v="17542"/>
    <x v="8"/>
    <x v="586"/>
    <n v="0"/>
    <x v="3"/>
    <s v="Profit"/>
    <s v="Male"/>
    <x v="0"/>
  </r>
  <r>
    <n v="19141"/>
    <x v="59"/>
    <x v="587"/>
    <n v="0"/>
    <x v="1"/>
    <s v="Profit"/>
    <s v="Male"/>
    <x v="1"/>
  </r>
  <r>
    <n v="18738"/>
    <x v="42"/>
    <x v="588"/>
    <n v="0"/>
    <x v="0"/>
    <s v="Profit"/>
    <s v="Female"/>
    <x v="0"/>
  </r>
  <r>
    <n v="11782"/>
    <x v="12"/>
    <x v="589"/>
    <n v="0"/>
    <x v="0"/>
    <s v="Profit"/>
    <s v="Female"/>
    <x v="0"/>
  </r>
  <r>
    <n v="11535"/>
    <x v="59"/>
    <x v="590"/>
    <n v="0"/>
    <x v="1"/>
    <s v="Profit"/>
    <s v="Male"/>
    <x v="1"/>
  </r>
  <r>
    <n v="15498"/>
    <x v="58"/>
    <x v="591"/>
    <n v="0"/>
    <x v="1"/>
    <s v="Profit"/>
    <s v="Male"/>
    <x v="1"/>
  </r>
  <r>
    <n v="17052"/>
    <x v="34"/>
    <x v="592"/>
    <n v="0"/>
    <x v="1"/>
    <s v="Profit"/>
    <s v="Male"/>
    <x v="1"/>
  </r>
  <r>
    <n v="13356"/>
    <x v="11"/>
    <x v="593"/>
    <n v="0"/>
    <x v="0"/>
    <s v="Profit"/>
    <s v="Female"/>
    <x v="0"/>
  </r>
  <r>
    <n v="17931"/>
    <x v="48"/>
    <x v="594"/>
    <n v="725.26"/>
    <x v="2"/>
    <s v="Profit"/>
    <s v="Female"/>
    <x v="1"/>
  </r>
  <r>
    <n v="11310"/>
    <x v="36"/>
    <x v="595"/>
    <n v="2371.0100000000002"/>
    <x v="3"/>
    <s v="Profit"/>
    <s v="Male"/>
    <x v="0"/>
  </r>
  <r>
    <n v="13207"/>
    <x v="58"/>
    <x v="596"/>
    <n v="2192.86"/>
    <x v="0"/>
    <s v="Loss"/>
    <s v="Female"/>
    <x v="0"/>
  </r>
  <r>
    <n v="18728"/>
    <x v="18"/>
    <x v="597"/>
    <n v="0"/>
    <x v="3"/>
    <s v="Profit"/>
    <s v="Male"/>
    <x v="0"/>
  </r>
  <r>
    <n v="11148"/>
    <x v="17"/>
    <x v="598"/>
    <n v="312.60000000000002"/>
    <x v="3"/>
    <s v="Profit"/>
    <s v="Male"/>
    <x v="0"/>
  </r>
  <r>
    <n v="14676"/>
    <x v="59"/>
    <x v="599"/>
    <n v="0"/>
    <x v="0"/>
    <s v="Profit"/>
    <s v="Female"/>
    <x v="0"/>
  </r>
  <r>
    <n v="14393"/>
    <x v="31"/>
    <x v="600"/>
    <n v="0"/>
    <x v="1"/>
    <s v="Profit"/>
    <s v="Male"/>
    <x v="1"/>
  </r>
  <r>
    <n v="12051"/>
    <x v="33"/>
    <x v="601"/>
    <n v="0"/>
    <x v="0"/>
    <s v="Profit"/>
    <s v="Female"/>
    <x v="0"/>
  </r>
  <r>
    <n v="19768"/>
    <x v="60"/>
    <x v="602"/>
    <n v="0"/>
    <x v="3"/>
    <s v="Profit"/>
    <s v="Male"/>
    <x v="0"/>
  </r>
  <r>
    <n v="13947"/>
    <x v="29"/>
    <x v="603"/>
    <n v="0"/>
    <x v="0"/>
    <s v="Profit"/>
    <s v="Female"/>
    <x v="0"/>
  </r>
  <r>
    <n v="12004"/>
    <x v="15"/>
    <x v="604"/>
    <n v="1494.9"/>
    <x v="1"/>
    <s v="Profit"/>
    <s v="Male"/>
    <x v="1"/>
  </r>
  <r>
    <n v="13266"/>
    <x v="12"/>
    <x v="605"/>
    <n v="0"/>
    <x v="0"/>
    <s v="Profit"/>
    <s v="Female"/>
    <x v="0"/>
  </r>
  <r>
    <n v="13098"/>
    <x v="60"/>
    <x v="606"/>
    <n v="0"/>
    <x v="0"/>
    <s v="Profit"/>
    <s v="Female"/>
    <x v="0"/>
  </r>
  <r>
    <n v="13747"/>
    <x v="47"/>
    <x v="607"/>
    <n v="1098.99"/>
    <x v="2"/>
    <s v="Profit"/>
    <s v="Female"/>
    <x v="1"/>
  </r>
  <r>
    <n v="12463"/>
    <x v="4"/>
    <x v="608"/>
    <n v="1566.85"/>
    <x v="3"/>
    <s v="Profit"/>
    <s v="Male"/>
    <x v="0"/>
  </r>
  <r>
    <n v="15854"/>
    <x v="3"/>
    <x v="609"/>
    <n v="0"/>
    <x v="1"/>
    <s v="Profit"/>
    <s v="Male"/>
    <x v="1"/>
  </r>
  <r>
    <n v="12716"/>
    <x v="23"/>
    <x v="610"/>
    <n v="2583.64"/>
    <x v="0"/>
    <s v="Profit"/>
    <s v="Female"/>
    <x v="0"/>
  </r>
  <r>
    <n v="15435"/>
    <x v="34"/>
    <x v="611"/>
    <n v="0"/>
    <x v="0"/>
    <s v="Profit"/>
    <s v="Female"/>
    <x v="0"/>
  </r>
  <r>
    <n v="12071"/>
    <x v="17"/>
    <x v="612"/>
    <n v="0"/>
    <x v="0"/>
    <s v="Profit"/>
    <s v="Female"/>
    <x v="0"/>
  </r>
  <r>
    <n v="17522"/>
    <x v="8"/>
    <x v="613"/>
    <n v="0"/>
    <x v="3"/>
    <s v="Profit"/>
    <s v="Male"/>
    <x v="0"/>
  </r>
  <r>
    <n v="17151"/>
    <x v="47"/>
    <x v="614"/>
    <n v="0"/>
    <x v="3"/>
    <s v="Profit"/>
    <s v="Male"/>
    <x v="0"/>
  </r>
  <r>
    <n v="15014"/>
    <x v="1"/>
    <x v="615"/>
    <n v="0"/>
    <x v="2"/>
    <s v="Profit"/>
    <s v="Female"/>
    <x v="1"/>
  </r>
  <r>
    <n v="11341"/>
    <x v="7"/>
    <x v="616"/>
    <n v="0"/>
    <x v="2"/>
    <s v="Profit"/>
    <s v="Female"/>
    <x v="1"/>
  </r>
  <r>
    <n v="17372"/>
    <x v="1"/>
    <x v="617"/>
    <n v="560.52"/>
    <x v="3"/>
    <s v="Profit"/>
    <s v="Male"/>
    <x v="0"/>
  </r>
  <r>
    <n v="19116"/>
    <x v="38"/>
    <x v="618"/>
    <n v="0"/>
    <x v="1"/>
    <s v="Profit"/>
    <s v="Male"/>
    <x v="1"/>
  </r>
  <r>
    <n v="13299"/>
    <x v="56"/>
    <x v="619"/>
    <n v="797.76"/>
    <x v="1"/>
    <s v="Profit"/>
    <s v="Male"/>
    <x v="1"/>
  </r>
  <r>
    <n v="15504"/>
    <x v="60"/>
    <x v="620"/>
    <n v="0"/>
    <x v="3"/>
    <s v="Profit"/>
    <s v="Male"/>
    <x v="0"/>
  </r>
  <r>
    <n v="15041"/>
    <x v="23"/>
    <x v="621"/>
    <n v="2498.64"/>
    <x v="3"/>
    <s v="Loss"/>
    <s v="Male"/>
    <x v="0"/>
  </r>
  <r>
    <n v="19911"/>
    <x v="33"/>
    <x v="622"/>
    <n v="1215.5899999999999"/>
    <x v="2"/>
    <s v="Profit"/>
    <s v="Female"/>
    <x v="1"/>
  </r>
  <r>
    <n v="19979"/>
    <x v="0"/>
    <x v="418"/>
    <n v="0"/>
    <x v="1"/>
    <s v="Profit"/>
    <s v="Male"/>
    <x v="1"/>
  </r>
  <r>
    <n v="16058"/>
    <x v="46"/>
    <x v="623"/>
    <n v="0"/>
    <x v="3"/>
    <s v="Profit"/>
    <s v="Male"/>
    <x v="0"/>
  </r>
  <r>
    <n v="15408"/>
    <x v="39"/>
    <x v="624"/>
    <n v="0"/>
    <x v="0"/>
    <s v="Profit"/>
    <s v="Female"/>
    <x v="0"/>
  </r>
  <r>
    <n v="18146"/>
    <x v="3"/>
    <x v="625"/>
    <n v="954.74"/>
    <x v="3"/>
    <s v="Profit"/>
    <s v="Male"/>
    <x v="0"/>
  </r>
  <r>
    <n v="18574"/>
    <x v="10"/>
    <x v="626"/>
    <n v="0"/>
    <x v="3"/>
    <s v="Profit"/>
    <s v="Male"/>
    <x v="0"/>
  </r>
  <r>
    <n v="19608"/>
    <x v="15"/>
    <x v="627"/>
    <n v="2386.34"/>
    <x v="2"/>
    <s v="Loss"/>
    <s v="Female"/>
    <x v="1"/>
  </r>
  <r>
    <n v="19805"/>
    <x v="45"/>
    <x v="628"/>
    <n v="0"/>
    <x v="3"/>
    <s v="Profit"/>
    <s v="Male"/>
    <x v="0"/>
  </r>
  <r>
    <n v="12592"/>
    <x v="7"/>
    <x v="629"/>
    <n v="0"/>
    <x v="0"/>
    <s v="Profit"/>
    <s v="Female"/>
    <x v="0"/>
  </r>
  <r>
    <n v="12063"/>
    <x v="10"/>
    <x v="630"/>
    <n v="0"/>
    <x v="3"/>
    <s v="Profit"/>
    <s v="Male"/>
    <x v="0"/>
  </r>
  <r>
    <n v="14333"/>
    <x v="24"/>
    <x v="631"/>
    <n v="0"/>
    <x v="0"/>
    <s v="Profit"/>
    <s v="Female"/>
    <x v="0"/>
  </r>
  <r>
    <n v="11723"/>
    <x v="62"/>
    <x v="632"/>
    <n v="0"/>
    <x v="0"/>
    <s v="Profit"/>
    <s v="Female"/>
    <x v="0"/>
  </r>
  <r>
    <n v="13376"/>
    <x v="52"/>
    <x v="633"/>
    <n v="0"/>
    <x v="0"/>
    <s v="Profit"/>
    <s v="Female"/>
    <x v="0"/>
  </r>
  <r>
    <n v="13906"/>
    <x v="34"/>
    <x v="634"/>
    <n v="0"/>
    <x v="1"/>
    <s v="Profit"/>
    <s v="Male"/>
    <x v="1"/>
  </r>
  <r>
    <n v="15244"/>
    <x v="25"/>
    <x v="635"/>
    <n v="1739.13"/>
    <x v="3"/>
    <s v="Profit"/>
    <s v="Male"/>
    <x v="0"/>
  </r>
  <r>
    <n v="18280"/>
    <x v="56"/>
    <x v="636"/>
    <n v="0"/>
    <x v="0"/>
    <s v="Profit"/>
    <s v="Female"/>
    <x v="0"/>
  </r>
  <r>
    <n v="19385"/>
    <x v="32"/>
    <x v="637"/>
    <n v="2241.7800000000002"/>
    <x v="2"/>
    <s v="Loss"/>
    <s v="Female"/>
    <x v="1"/>
  </r>
  <r>
    <n v="12487"/>
    <x v="1"/>
    <x v="638"/>
    <n v="0"/>
    <x v="3"/>
    <s v="Profit"/>
    <s v="Male"/>
    <x v="0"/>
  </r>
  <r>
    <n v="14047"/>
    <x v="6"/>
    <x v="639"/>
    <n v="0"/>
    <x v="1"/>
    <s v="Profit"/>
    <s v="Male"/>
    <x v="1"/>
  </r>
  <r>
    <n v="13055"/>
    <x v="55"/>
    <x v="640"/>
    <n v="0"/>
    <x v="0"/>
    <s v="Profit"/>
    <s v="Female"/>
    <x v="0"/>
  </r>
  <r>
    <n v="15701"/>
    <x v="14"/>
    <x v="641"/>
    <n v="0"/>
    <x v="0"/>
    <s v="Profit"/>
    <s v="Female"/>
    <x v="0"/>
  </r>
  <r>
    <n v="11195"/>
    <x v="57"/>
    <x v="642"/>
    <n v="0"/>
    <x v="1"/>
    <s v="Profit"/>
    <s v="Male"/>
    <x v="1"/>
  </r>
  <r>
    <n v="14010"/>
    <x v="15"/>
    <x v="643"/>
    <n v="4603.3599999999997"/>
    <x v="3"/>
    <s v="Loss"/>
    <s v="Male"/>
    <x v="0"/>
  </r>
  <r>
    <n v="17285"/>
    <x v="58"/>
    <x v="644"/>
    <n v="0"/>
    <x v="1"/>
    <s v="Profit"/>
    <s v="Male"/>
    <x v="1"/>
  </r>
  <r>
    <n v="13594"/>
    <x v="18"/>
    <x v="645"/>
    <n v="1894.16"/>
    <x v="3"/>
    <s v="Loss"/>
    <s v="Male"/>
    <x v="0"/>
  </r>
  <r>
    <n v="19816"/>
    <x v="4"/>
    <x v="646"/>
    <n v="2885.7799999999997"/>
    <x v="2"/>
    <s v="Loss"/>
    <s v="Female"/>
    <x v="1"/>
  </r>
  <r>
    <n v="17980"/>
    <x v="32"/>
    <x v="647"/>
    <n v="0"/>
    <x v="1"/>
    <s v="Profit"/>
    <s v="Male"/>
    <x v="1"/>
  </r>
  <r>
    <n v="16382"/>
    <x v="38"/>
    <x v="648"/>
    <n v="0"/>
    <x v="3"/>
    <s v="Profit"/>
    <s v="Male"/>
    <x v="0"/>
  </r>
  <r>
    <n v="19174"/>
    <x v="1"/>
    <x v="649"/>
    <n v="6046.75"/>
    <x v="2"/>
    <s v="Loss"/>
    <s v="Female"/>
    <x v="1"/>
  </r>
  <r>
    <n v="11167"/>
    <x v="16"/>
    <x v="650"/>
    <n v="0"/>
    <x v="1"/>
    <s v="Profit"/>
    <s v="Male"/>
    <x v="1"/>
  </r>
  <r>
    <n v="15447"/>
    <x v="17"/>
    <x v="651"/>
    <n v="0"/>
    <x v="3"/>
    <s v="Profit"/>
    <s v="Male"/>
    <x v="0"/>
  </r>
  <r>
    <n v="13130"/>
    <x v="60"/>
    <x v="652"/>
    <n v="0"/>
    <x v="0"/>
    <s v="Profit"/>
    <s v="Female"/>
    <x v="0"/>
  </r>
  <r>
    <n v="16017"/>
    <x v="60"/>
    <x v="653"/>
    <n v="6212.4000000000005"/>
    <x v="3"/>
    <s v="Loss"/>
    <s v="Male"/>
    <x v="0"/>
  </r>
  <r>
    <n v="14710"/>
    <x v="62"/>
    <x v="654"/>
    <n v="0"/>
    <x v="1"/>
    <s v="Profit"/>
    <s v="Male"/>
    <x v="1"/>
  </r>
  <r>
    <n v="15747"/>
    <x v="7"/>
    <x v="655"/>
    <n v="8928.44"/>
    <x v="1"/>
    <s v="Loss"/>
    <s v="Male"/>
    <x v="1"/>
  </r>
  <r>
    <n v="11940"/>
    <x v="26"/>
    <x v="656"/>
    <n v="0"/>
    <x v="0"/>
    <s v="Profit"/>
    <s v="Female"/>
    <x v="0"/>
  </r>
  <r>
    <n v="16005"/>
    <x v="26"/>
    <x v="657"/>
    <n v="0"/>
    <x v="0"/>
    <s v="Profit"/>
    <s v="Female"/>
    <x v="0"/>
  </r>
  <r>
    <n v="11970"/>
    <x v="38"/>
    <x v="658"/>
    <n v="0"/>
    <x v="0"/>
    <s v="Profit"/>
    <s v="Female"/>
    <x v="0"/>
  </r>
  <r>
    <n v="12948"/>
    <x v="10"/>
    <x v="659"/>
    <n v="602.01"/>
    <x v="1"/>
    <s v="Profit"/>
    <s v="Male"/>
    <x v="1"/>
  </r>
  <r>
    <n v="16618"/>
    <x v="26"/>
    <x v="660"/>
    <n v="341.47"/>
    <x v="3"/>
    <s v="Profit"/>
    <s v="Male"/>
    <x v="0"/>
  </r>
  <r>
    <n v="12190"/>
    <x v="13"/>
    <x v="661"/>
    <n v="429.31"/>
    <x v="1"/>
    <s v="Profit"/>
    <s v="Male"/>
    <x v="1"/>
  </r>
  <r>
    <n v="14943"/>
    <x v="47"/>
    <x v="662"/>
    <n v="2107.96"/>
    <x v="3"/>
    <s v="Loss"/>
    <s v="Male"/>
    <x v="0"/>
  </r>
  <r>
    <n v="12534"/>
    <x v="62"/>
    <x v="663"/>
    <n v="0"/>
    <x v="1"/>
    <s v="Profit"/>
    <s v="Male"/>
    <x v="1"/>
  </r>
  <r>
    <n v="16928"/>
    <x v="45"/>
    <x v="664"/>
    <n v="2697.91"/>
    <x v="3"/>
    <s v="Loss"/>
    <s v="Male"/>
    <x v="0"/>
  </r>
  <r>
    <n v="16102"/>
    <x v="61"/>
    <x v="665"/>
    <n v="1688.92"/>
    <x v="1"/>
    <s v="Profit"/>
    <s v="Male"/>
    <x v="1"/>
  </r>
  <r>
    <n v="18827"/>
    <x v="38"/>
    <x v="666"/>
    <n v="1787.83"/>
    <x v="1"/>
    <s v="Loss"/>
    <s v="Male"/>
    <x v="1"/>
  </r>
  <r>
    <n v="18912"/>
    <x v="49"/>
    <x v="667"/>
    <n v="0"/>
    <x v="2"/>
    <s v="Profit"/>
    <s v="Female"/>
    <x v="1"/>
  </r>
  <r>
    <n v="13938"/>
    <x v="45"/>
    <x v="668"/>
    <n v="0"/>
    <x v="0"/>
    <s v="Profit"/>
    <s v="Female"/>
    <x v="0"/>
  </r>
  <r>
    <n v="13189"/>
    <x v="28"/>
    <x v="669"/>
    <n v="0"/>
    <x v="0"/>
    <s v="Profit"/>
    <s v="Female"/>
    <x v="0"/>
  </r>
  <r>
    <n v="11736"/>
    <x v="34"/>
    <x v="670"/>
    <n v="0"/>
    <x v="0"/>
    <s v="Profit"/>
    <s v="Female"/>
    <x v="0"/>
  </r>
  <r>
    <n v="12314"/>
    <x v="33"/>
    <x v="671"/>
    <n v="0"/>
    <x v="0"/>
    <s v="Profit"/>
    <s v="Female"/>
    <x v="0"/>
  </r>
  <r>
    <n v="17832"/>
    <x v="38"/>
    <x v="672"/>
    <n v="0"/>
    <x v="0"/>
    <s v="Profit"/>
    <s v="Female"/>
    <x v="0"/>
  </r>
  <r>
    <n v="19232"/>
    <x v="11"/>
    <x v="673"/>
    <n v="0"/>
    <x v="0"/>
    <s v="Profit"/>
    <s v="Female"/>
    <x v="0"/>
  </r>
  <r>
    <n v="12126"/>
    <x v="5"/>
    <x v="674"/>
    <n v="5332.75"/>
    <x v="3"/>
    <s v="Loss"/>
    <s v="Male"/>
    <x v="0"/>
  </r>
  <r>
    <n v="13863"/>
    <x v="62"/>
    <x v="675"/>
    <n v="0"/>
    <x v="0"/>
    <s v="Profit"/>
    <s v="Female"/>
    <x v="0"/>
  </r>
  <r>
    <n v="12683"/>
    <x v="24"/>
    <x v="676"/>
    <n v="0"/>
    <x v="0"/>
    <s v="Profit"/>
    <s v="Female"/>
    <x v="0"/>
  </r>
  <r>
    <n v="11866"/>
    <x v="13"/>
    <x v="677"/>
    <n v="0"/>
    <x v="0"/>
    <s v="Profit"/>
    <s v="Female"/>
    <x v="0"/>
  </r>
  <r>
    <n v="17000"/>
    <x v="59"/>
    <x v="678"/>
    <n v="1249.4000000000001"/>
    <x v="3"/>
    <s v="Loss"/>
    <s v="Male"/>
    <x v="0"/>
  </r>
  <r>
    <n v="18406"/>
    <x v="62"/>
    <x v="679"/>
    <n v="0"/>
    <x v="0"/>
    <s v="Profit"/>
    <s v="Female"/>
    <x v="0"/>
  </r>
  <r>
    <n v="17557"/>
    <x v="8"/>
    <x v="680"/>
    <n v="0"/>
    <x v="0"/>
    <s v="Profit"/>
    <s v="Female"/>
    <x v="0"/>
  </r>
  <r>
    <n v="11207"/>
    <x v="7"/>
    <x v="681"/>
    <n v="1918.43"/>
    <x v="0"/>
    <s v="Profit"/>
    <s v="Female"/>
    <x v="0"/>
  </r>
  <r>
    <n v="15122"/>
    <x v="56"/>
    <x v="682"/>
    <n v="0"/>
    <x v="1"/>
    <s v="Profit"/>
    <s v="Male"/>
    <x v="1"/>
  </r>
  <r>
    <n v="19902"/>
    <x v="64"/>
    <x v="683"/>
    <n v="741.39"/>
    <x v="1"/>
    <s v="Profit"/>
    <s v="Male"/>
    <x v="1"/>
  </r>
  <r>
    <n v="12795"/>
    <x v="39"/>
    <x v="684"/>
    <n v="777.58"/>
    <x v="1"/>
    <s v="Profit"/>
    <s v="Male"/>
    <x v="1"/>
  </r>
  <r>
    <n v="14511"/>
    <x v="11"/>
    <x v="685"/>
    <n v="0"/>
    <x v="0"/>
    <s v="Profit"/>
    <s v="Female"/>
    <x v="0"/>
  </r>
  <r>
    <n v="14694"/>
    <x v="14"/>
    <x v="686"/>
    <n v="0"/>
    <x v="2"/>
    <s v="Profit"/>
    <s v="Female"/>
    <x v="1"/>
  </r>
  <r>
    <n v="14064"/>
    <x v="44"/>
    <x v="687"/>
    <n v="531.38"/>
    <x v="3"/>
    <s v="Profit"/>
    <s v="Male"/>
    <x v="0"/>
  </r>
  <r>
    <n v="15119"/>
    <x v="6"/>
    <x v="688"/>
    <n v="0"/>
    <x v="0"/>
    <s v="Profit"/>
    <s v="Female"/>
    <x v="0"/>
  </r>
  <r>
    <n v="12505"/>
    <x v="63"/>
    <x v="689"/>
    <n v="0"/>
    <x v="2"/>
    <s v="Profit"/>
    <s v="Female"/>
    <x v="1"/>
  </r>
  <r>
    <n v="19614"/>
    <x v="40"/>
    <x v="690"/>
    <n v="0"/>
    <x v="2"/>
    <s v="Profit"/>
    <s v="Female"/>
    <x v="1"/>
  </r>
  <r>
    <n v="14613"/>
    <x v="32"/>
    <x v="691"/>
    <n v="0"/>
    <x v="3"/>
    <s v="Profit"/>
    <s v="Male"/>
    <x v="0"/>
  </r>
  <r>
    <n v="12424"/>
    <x v="7"/>
    <x v="692"/>
    <n v="0"/>
    <x v="0"/>
    <s v="Profit"/>
    <s v="Female"/>
    <x v="0"/>
  </r>
  <r>
    <n v="17857"/>
    <x v="41"/>
    <x v="693"/>
    <n v="0"/>
    <x v="3"/>
    <s v="Profit"/>
    <s v="Male"/>
    <x v="0"/>
  </r>
  <r>
    <n v="15615"/>
    <x v="20"/>
    <x v="694"/>
    <n v="0"/>
    <x v="0"/>
    <s v="Profit"/>
    <s v="Female"/>
    <x v="0"/>
  </r>
  <r>
    <n v="19037"/>
    <x v="64"/>
    <x v="695"/>
    <n v="1881.74"/>
    <x v="3"/>
    <s v="Loss"/>
    <s v="Male"/>
    <x v="0"/>
  </r>
  <r>
    <n v="12720"/>
    <x v="35"/>
    <x v="696"/>
    <n v="1148.1300000000001"/>
    <x v="1"/>
    <s v="Profit"/>
    <s v="Male"/>
    <x v="1"/>
  </r>
  <r>
    <n v="19895"/>
    <x v="64"/>
    <x v="697"/>
    <n v="0"/>
    <x v="1"/>
    <s v="Profit"/>
    <s v="Male"/>
    <x v="1"/>
  </r>
  <r>
    <n v="18367"/>
    <x v="31"/>
    <x v="698"/>
    <n v="0"/>
    <x v="2"/>
    <s v="Profit"/>
    <s v="Female"/>
    <x v="1"/>
  </r>
  <r>
    <n v="16187"/>
    <x v="51"/>
    <x v="699"/>
    <n v="2408.0500000000002"/>
    <x v="0"/>
    <s v="Loss"/>
    <s v="Female"/>
    <x v="0"/>
  </r>
  <r>
    <n v="16854"/>
    <x v="53"/>
    <x v="700"/>
    <n v="1084.9000000000001"/>
    <x v="2"/>
    <s v="Profit"/>
    <s v="Female"/>
    <x v="1"/>
  </r>
  <r>
    <n v="17037"/>
    <x v="55"/>
    <x v="701"/>
    <n v="797.75"/>
    <x v="3"/>
    <s v="Profit"/>
    <s v="Male"/>
    <x v="0"/>
  </r>
  <r>
    <n v="18705"/>
    <x v="20"/>
    <x v="702"/>
    <n v="0"/>
    <x v="1"/>
    <s v="Profit"/>
    <s v="Male"/>
    <x v="1"/>
  </r>
  <r>
    <n v="16911"/>
    <x v="45"/>
    <x v="703"/>
    <n v="0"/>
    <x v="0"/>
    <s v="Profit"/>
    <s v="Female"/>
    <x v="0"/>
  </r>
  <r>
    <n v="14440"/>
    <x v="32"/>
    <x v="704"/>
    <n v="1598.22"/>
    <x v="1"/>
    <s v="Loss"/>
    <s v="Male"/>
    <x v="1"/>
  </r>
  <r>
    <n v="19855"/>
    <x v="63"/>
    <x v="705"/>
    <n v="1736.17"/>
    <x v="2"/>
    <s v="Loss"/>
    <s v="Female"/>
    <x v="1"/>
  </r>
  <r>
    <n v="16567"/>
    <x v="53"/>
    <x v="706"/>
    <n v="678.45"/>
    <x v="0"/>
    <s v="Profit"/>
    <s v="Female"/>
    <x v="0"/>
  </r>
  <r>
    <n v="16292"/>
    <x v="63"/>
    <x v="707"/>
    <n v="407.24"/>
    <x v="2"/>
    <s v="Profit"/>
    <s v="Female"/>
    <x v="1"/>
  </r>
  <r>
    <n v="13277"/>
    <x v="19"/>
    <x v="708"/>
    <n v="491.17"/>
    <x v="3"/>
    <s v="Profit"/>
    <s v="Male"/>
    <x v="0"/>
  </r>
  <r>
    <n v="16478"/>
    <x v="16"/>
    <x v="709"/>
    <n v="2237.8000000000002"/>
    <x v="1"/>
    <s v="Loss"/>
    <s v="Male"/>
    <x v="1"/>
  </r>
  <r>
    <n v="15952"/>
    <x v="22"/>
    <x v="710"/>
    <n v="0"/>
    <x v="3"/>
    <s v="Profit"/>
    <s v="Male"/>
    <x v="0"/>
  </r>
  <r>
    <n v="13013"/>
    <x v="25"/>
    <x v="711"/>
    <n v="5959.55"/>
    <x v="3"/>
    <s v="Loss"/>
    <s v="Male"/>
    <x v="0"/>
  </r>
  <r>
    <n v="15346"/>
    <x v="62"/>
    <x v="712"/>
    <n v="0"/>
    <x v="2"/>
    <s v="Profit"/>
    <s v="Female"/>
    <x v="1"/>
  </r>
  <r>
    <n v="15055"/>
    <x v="45"/>
    <x v="713"/>
    <n v="0"/>
    <x v="3"/>
    <s v="Profit"/>
    <s v="Male"/>
    <x v="0"/>
  </r>
  <r>
    <n v="11122"/>
    <x v="23"/>
    <x v="714"/>
    <n v="0"/>
    <x v="2"/>
    <s v="Profit"/>
    <s v="Female"/>
    <x v="1"/>
  </r>
  <r>
    <n v="12107"/>
    <x v="49"/>
    <x v="715"/>
    <n v="0"/>
    <x v="2"/>
    <s v="Profit"/>
    <s v="Female"/>
    <x v="1"/>
  </r>
  <r>
    <n v="13473"/>
    <x v="35"/>
    <x v="716"/>
    <n v="0"/>
    <x v="3"/>
    <s v="Profit"/>
    <s v="Male"/>
    <x v="0"/>
  </r>
  <r>
    <n v="18942"/>
    <x v="24"/>
    <x v="717"/>
    <n v="0"/>
    <x v="0"/>
    <s v="Profit"/>
    <s v="Female"/>
    <x v="0"/>
  </r>
  <r>
    <n v="16222"/>
    <x v="50"/>
    <x v="718"/>
    <n v="0"/>
    <x v="2"/>
    <s v="Profit"/>
    <s v="Female"/>
    <x v="1"/>
  </r>
  <r>
    <n v="15278"/>
    <x v="24"/>
    <x v="719"/>
    <n v="2538.15"/>
    <x v="0"/>
    <s v="Loss"/>
    <s v="Female"/>
    <x v="0"/>
  </r>
  <r>
    <n v="11706"/>
    <x v="24"/>
    <x v="720"/>
    <n v="0"/>
    <x v="0"/>
    <s v="Profit"/>
    <s v="Female"/>
    <x v="0"/>
  </r>
  <r>
    <n v="11248"/>
    <x v="51"/>
    <x v="721"/>
    <n v="0"/>
    <x v="1"/>
    <s v="Profit"/>
    <s v="Male"/>
    <x v="1"/>
  </r>
  <r>
    <n v="19278"/>
    <x v="10"/>
    <x v="722"/>
    <n v="0"/>
    <x v="1"/>
    <s v="Profit"/>
    <s v="Male"/>
    <x v="1"/>
  </r>
  <r>
    <n v="18036"/>
    <x v="16"/>
    <x v="723"/>
    <n v="6939.55"/>
    <x v="3"/>
    <s v="Loss"/>
    <s v="Male"/>
    <x v="0"/>
  </r>
  <r>
    <n v="12299"/>
    <x v="12"/>
    <x v="724"/>
    <n v="788.64"/>
    <x v="0"/>
    <s v="Profit"/>
    <s v="Female"/>
    <x v="0"/>
  </r>
  <r>
    <n v="16606"/>
    <x v="55"/>
    <x v="725"/>
    <n v="0"/>
    <x v="3"/>
    <s v="Profit"/>
    <s v="Male"/>
    <x v="0"/>
  </r>
  <r>
    <n v="13065"/>
    <x v="46"/>
    <x v="726"/>
    <n v="4809.59"/>
    <x v="0"/>
    <s v="Loss"/>
    <s v="Female"/>
    <x v="0"/>
  </r>
  <r>
    <n v="19501"/>
    <x v="62"/>
    <x v="727"/>
    <n v="0"/>
    <x v="0"/>
    <s v="Profit"/>
    <s v="Female"/>
    <x v="0"/>
  </r>
  <r>
    <n v="16164"/>
    <x v="52"/>
    <x v="728"/>
    <n v="155.63"/>
    <x v="1"/>
    <s v="Profit"/>
    <s v="Male"/>
    <x v="1"/>
  </r>
  <r>
    <n v="15377"/>
    <x v="62"/>
    <x v="729"/>
    <n v="0"/>
    <x v="1"/>
    <s v="Profit"/>
    <s v="Male"/>
    <x v="1"/>
  </r>
  <r>
    <n v="17990"/>
    <x v="54"/>
    <x v="730"/>
    <n v="0"/>
    <x v="1"/>
    <s v="Profit"/>
    <s v="Male"/>
    <x v="1"/>
  </r>
  <r>
    <n v="17332"/>
    <x v="6"/>
    <x v="731"/>
    <n v="0"/>
    <x v="0"/>
    <s v="Profit"/>
    <s v="Female"/>
    <x v="0"/>
  </r>
  <r>
    <n v="18113"/>
    <x v="38"/>
    <x v="732"/>
    <n v="2624.97"/>
    <x v="1"/>
    <s v="Loss"/>
    <s v="Male"/>
    <x v="1"/>
  </r>
  <r>
    <n v="17909"/>
    <x v="37"/>
    <x v="733"/>
    <n v="0"/>
    <x v="0"/>
    <s v="Profit"/>
    <s v="Female"/>
    <x v="0"/>
  </r>
  <r>
    <n v="14635"/>
    <x v="8"/>
    <x v="734"/>
    <n v="0"/>
    <x v="0"/>
    <s v="Profit"/>
    <s v="Female"/>
    <x v="0"/>
  </r>
  <r>
    <n v="19531"/>
    <x v="56"/>
    <x v="735"/>
    <n v="2645.37"/>
    <x v="3"/>
    <s v="Loss"/>
    <s v="Male"/>
    <x v="0"/>
  </r>
  <r>
    <n v="14340"/>
    <x v="45"/>
    <x v="736"/>
    <n v="0"/>
    <x v="0"/>
    <s v="Profit"/>
    <s v="Female"/>
    <x v="0"/>
  </r>
  <r>
    <n v="15805"/>
    <x v="39"/>
    <x v="737"/>
    <n v="161.49"/>
    <x v="1"/>
    <s v="Profit"/>
    <s v="Male"/>
    <x v="1"/>
  </r>
  <r>
    <n v="17717"/>
    <x v="20"/>
    <x v="738"/>
    <n v="0"/>
    <x v="3"/>
    <s v="Profit"/>
    <s v="Male"/>
    <x v="0"/>
  </r>
  <r>
    <n v="17016"/>
    <x v="10"/>
    <x v="739"/>
    <n v="431.44"/>
    <x v="1"/>
    <s v="Profit"/>
    <s v="Male"/>
    <x v="1"/>
  </r>
  <r>
    <n v="11080"/>
    <x v="54"/>
    <x v="740"/>
    <n v="1141.42"/>
    <x v="1"/>
    <s v="Profit"/>
    <s v="Male"/>
    <x v="1"/>
  </r>
  <r>
    <n v="14584"/>
    <x v="50"/>
    <x v="741"/>
    <n v="1806.57"/>
    <x v="1"/>
    <s v="Profit"/>
    <s v="Male"/>
    <x v="1"/>
  </r>
  <r>
    <n v="11849"/>
    <x v="32"/>
    <x v="742"/>
    <n v="0"/>
    <x v="3"/>
    <s v="Profit"/>
    <s v="Male"/>
    <x v="0"/>
  </r>
  <r>
    <n v="13994"/>
    <x v="57"/>
    <x v="743"/>
    <n v="0"/>
    <x v="0"/>
    <s v="Profit"/>
    <s v="Female"/>
    <x v="0"/>
  </r>
  <r>
    <n v="16462"/>
    <x v="45"/>
    <x v="744"/>
    <n v="7979.2"/>
    <x v="0"/>
    <s v="Loss"/>
    <s v="Female"/>
    <x v="0"/>
  </r>
  <r>
    <n v="17262"/>
    <x v="13"/>
    <x v="745"/>
    <n v="600.63"/>
    <x v="1"/>
    <s v="Profit"/>
    <s v="Male"/>
    <x v="1"/>
  </r>
  <r>
    <n v="11966"/>
    <x v="45"/>
    <x v="746"/>
    <n v="0"/>
    <x v="2"/>
    <s v="Profit"/>
    <s v="Female"/>
    <x v="1"/>
  </r>
  <r>
    <n v="19013"/>
    <x v="56"/>
    <x v="747"/>
    <n v="0"/>
    <x v="1"/>
    <s v="Profit"/>
    <s v="Male"/>
    <x v="1"/>
  </r>
  <r>
    <n v="19358"/>
    <x v="6"/>
    <x v="748"/>
    <n v="282.20999999999998"/>
    <x v="3"/>
    <s v="Profit"/>
    <s v="Male"/>
    <x v="0"/>
  </r>
  <r>
    <n v="13635"/>
    <x v="31"/>
    <x v="749"/>
    <n v="0"/>
    <x v="1"/>
    <s v="Profit"/>
    <s v="Male"/>
    <x v="1"/>
  </r>
  <r>
    <n v="14499"/>
    <x v="62"/>
    <x v="750"/>
    <n v="0"/>
    <x v="0"/>
    <s v="Profit"/>
    <s v="Female"/>
    <x v="0"/>
  </r>
  <r>
    <n v="16434"/>
    <x v="12"/>
    <x v="751"/>
    <n v="0"/>
    <x v="3"/>
    <s v="Profit"/>
    <s v="Male"/>
    <x v="0"/>
  </r>
  <r>
    <n v="17882"/>
    <x v="59"/>
    <x v="752"/>
    <n v="7358.18"/>
    <x v="3"/>
    <s v="Loss"/>
    <s v="Male"/>
    <x v="0"/>
  </r>
  <r>
    <n v="12381"/>
    <x v="63"/>
    <x v="753"/>
    <n v="3279.91"/>
    <x v="0"/>
    <s v="Loss"/>
    <s v="Female"/>
    <x v="0"/>
  </r>
  <r>
    <n v="13760"/>
    <x v="54"/>
    <x v="754"/>
    <n v="0"/>
    <x v="3"/>
    <s v="Profit"/>
    <s v="Male"/>
    <x v="0"/>
  </r>
  <r>
    <n v="14428"/>
    <x v="60"/>
    <x v="755"/>
    <n v="0"/>
    <x v="3"/>
    <s v="Profit"/>
    <s v="Male"/>
    <x v="0"/>
  </r>
  <r>
    <n v="13081"/>
    <x v="61"/>
    <x v="756"/>
    <n v="1431.35"/>
    <x v="1"/>
    <s v="Profit"/>
    <s v="Male"/>
    <x v="1"/>
  </r>
  <r>
    <n v="13460"/>
    <x v="19"/>
    <x v="757"/>
    <n v="0"/>
    <x v="0"/>
    <s v="Profit"/>
    <s v="Female"/>
    <x v="0"/>
  </r>
  <r>
    <n v="12784"/>
    <x v="3"/>
    <x v="758"/>
    <n v="1728.53"/>
    <x v="3"/>
    <s v="Loss"/>
    <s v="Male"/>
    <x v="0"/>
  </r>
  <r>
    <n v="13796"/>
    <x v="25"/>
    <x v="759"/>
    <n v="13633.69"/>
    <x v="2"/>
    <s v="Loss"/>
    <s v="Female"/>
    <x v="1"/>
  </r>
  <r>
    <n v="11056"/>
    <x v="9"/>
    <x v="760"/>
    <n v="489.39"/>
    <x v="3"/>
    <s v="Profit"/>
    <s v="Male"/>
    <x v="0"/>
  </r>
  <r>
    <n v="16235"/>
    <x v="44"/>
    <x v="761"/>
    <n v="2234.38"/>
    <x v="3"/>
    <s v="Loss"/>
    <s v="Male"/>
    <x v="0"/>
  </r>
  <r>
    <n v="19495"/>
    <x v="10"/>
    <x v="762"/>
    <n v="0"/>
    <x v="2"/>
    <s v="Profit"/>
    <s v="Female"/>
    <x v="1"/>
  </r>
  <r>
    <n v="13987"/>
    <x v="40"/>
    <x v="763"/>
    <n v="0"/>
    <x v="3"/>
    <s v="Profit"/>
    <s v="Male"/>
    <x v="0"/>
  </r>
  <r>
    <n v="18511"/>
    <x v="55"/>
    <x v="764"/>
    <n v="444.73"/>
    <x v="0"/>
    <s v="Profit"/>
    <s v="Female"/>
    <x v="0"/>
  </r>
  <r>
    <n v="17535"/>
    <x v="40"/>
    <x v="765"/>
    <n v="11146.16"/>
    <x v="0"/>
    <s v="Loss"/>
    <s v="Female"/>
    <x v="0"/>
  </r>
  <r>
    <n v="13573"/>
    <x v="6"/>
    <x v="766"/>
    <n v="0"/>
    <x v="3"/>
    <s v="Profit"/>
    <s v="Male"/>
    <x v="0"/>
  </r>
  <r>
    <n v="15726"/>
    <x v="12"/>
    <x v="767"/>
    <n v="0"/>
    <x v="2"/>
    <s v="Profit"/>
    <s v="Female"/>
    <x v="1"/>
  </r>
  <r>
    <n v="13873"/>
    <x v="23"/>
    <x v="768"/>
    <n v="0"/>
    <x v="1"/>
    <s v="Profit"/>
    <s v="Male"/>
    <x v="1"/>
  </r>
  <r>
    <n v="18212"/>
    <x v="33"/>
    <x v="769"/>
    <n v="0"/>
    <x v="2"/>
    <s v="Profit"/>
    <s v="Female"/>
    <x v="1"/>
  </r>
  <r>
    <n v="15908"/>
    <x v="48"/>
    <x v="770"/>
    <n v="0"/>
    <x v="2"/>
    <s v="Profit"/>
    <s v="Female"/>
    <x v="1"/>
  </r>
  <r>
    <n v="16363"/>
    <x v="53"/>
    <x v="771"/>
    <n v="172.35"/>
    <x v="3"/>
    <s v="Profit"/>
    <s v="Male"/>
    <x v="0"/>
  </r>
  <r>
    <n v="19881"/>
    <x v="6"/>
    <x v="772"/>
    <n v="0"/>
    <x v="1"/>
    <s v="Profit"/>
    <s v="Male"/>
    <x v="1"/>
  </r>
  <r>
    <n v="13287"/>
    <x v="17"/>
    <x v="773"/>
    <n v="0"/>
    <x v="3"/>
    <s v="Profit"/>
    <s v="Male"/>
    <x v="0"/>
  </r>
  <r>
    <n v="16075"/>
    <x v="9"/>
    <x v="774"/>
    <n v="1243.51"/>
    <x v="0"/>
    <s v="Loss"/>
    <s v="Female"/>
    <x v="0"/>
  </r>
  <r>
    <n v="11437"/>
    <x v="60"/>
    <x v="775"/>
    <n v="814.84"/>
    <x v="3"/>
    <s v="Profit"/>
    <s v="Male"/>
    <x v="0"/>
  </r>
  <r>
    <n v="11586"/>
    <x v="50"/>
    <x v="776"/>
    <n v="0"/>
    <x v="2"/>
    <s v="Profit"/>
    <s v="Female"/>
    <x v="1"/>
  </r>
  <r>
    <n v="15163"/>
    <x v="8"/>
    <x v="777"/>
    <n v="0"/>
    <x v="0"/>
    <s v="Profit"/>
    <s v="Female"/>
    <x v="0"/>
  </r>
  <r>
    <n v="14958"/>
    <x v="47"/>
    <x v="778"/>
    <n v="0"/>
    <x v="0"/>
    <s v="Profit"/>
    <s v="Female"/>
    <x v="0"/>
  </r>
  <r>
    <n v="19158"/>
    <x v="49"/>
    <x v="779"/>
    <n v="904.47"/>
    <x v="2"/>
    <s v="Profit"/>
    <s v="Female"/>
    <x v="1"/>
  </r>
  <r>
    <n v="15073"/>
    <x v="38"/>
    <x v="780"/>
    <n v="0"/>
    <x v="3"/>
    <s v="Profit"/>
    <s v="Male"/>
    <x v="0"/>
  </r>
  <r>
    <n v="17662"/>
    <x v="0"/>
    <x v="781"/>
    <n v="653.4"/>
    <x v="0"/>
    <s v="Profit"/>
    <s v="Female"/>
    <x v="0"/>
  </r>
  <r>
    <n v="16241"/>
    <x v="46"/>
    <x v="782"/>
    <n v="0"/>
    <x v="3"/>
    <s v="Profit"/>
    <s v="Male"/>
    <x v="0"/>
  </r>
  <r>
    <n v="16884"/>
    <x v="14"/>
    <x v="783"/>
    <n v="0"/>
    <x v="0"/>
    <s v="Profit"/>
    <s v="Female"/>
    <x v="0"/>
  </r>
  <r>
    <n v="11764"/>
    <x v="32"/>
    <x v="784"/>
    <n v="1667.36"/>
    <x v="2"/>
    <s v="Loss"/>
    <s v="Female"/>
    <x v="1"/>
  </r>
  <r>
    <n v="16773"/>
    <x v="17"/>
    <x v="785"/>
    <n v="482.48"/>
    <x v="2"/>
    <s v="Profit"/>
    <s v="Female"/>
    <x v="1"/>
  </r>
  <r>
    <n v="12035"/>
    <x v="35"/>
    <x v="786"/>
    <n v="0"/>
    <x v="0"/>
    <s v="Profit"/>
    <s v="Female"/>
    <x v="0"/>
  </r>
  <r>
    <n v="13855"/>
    <x v="3"/>
    <x v="787"/>
    <n v="0"/>
    <x v="0"/>
    <s v="Profit"/>
    <s v="Female"/>
    <x v="0"/>
  </r>
  <r>
    <n v="12265"/>
    <x v="33"/>
    <x v="788"/>
    <n v="0"/>
    <x v="1"/>
    <s v="Profit"/>
    <s v="Male"/>
    <x v="1"/>
  </r>
  <r>
    <n v="19187"/>
    <x v="49"/>
    <x v="789"/>
    <n v="0"/>
    <x v="3"/>
    <s v="Profit"/>
    <s v="Male"/>
    <x v="0"/>
  </r>
  <r>
    <n v="15252"/>
    <x v="28"/>
    <x v="790"/>
    <n v="0"/>
    <x v="0"/>
    <s v="Profit"/>
    <s v="Female"/>
    <x v="0"/>
  </r>
  <r>
    <n v="19323"/>
    <x v="36"/>
    <x v="791"/>
    <n v="2252.1799999999998"/>
    <x v="1"/>
    <s v="Loss"/>
    <s v="Male"/>
    <x v="1"/>
  </r>
  <r>
    <n v="15760"/>
    <x v="9"/>
    <x v="792"/>
    <n v="0"/>
    <x v="3"/>
    <s v="Profit"/>
    <s v="Male"/>
    <x v="0"/>
  </r>
  <r>
    <n v="13677"/>
    <x v="28"/>
    <x v="793"/>
    <n v="0"/>
    <x v="3"/>
    <s v="Profit"/>
    <s v="Male"/>
    <x v="0"/>
  </r>
  <r>
    <n v="12853"/>
    <x v="25"/>
    <x v="794"/>
    <n v="0"/>
    <x v="1"/>
    <s v="Profit"/>
    <s v="Male"/>
    <x v="1"/>
  </r>
  <r>
    <n v="17040"/>
    <x v="21"/>
    <x v="795"/>
    <n v="25482.23"/>
    <x v="3"/>
    <s v="Loss"/>
    <s v="Male"/>
    <x v="0"/>
  </r>
  <r>
    <n v="12018"/>
    <x v="35"/>
    <x v="796"/>
    <n v="1476.48"/>
    <x v="2"/>
    <s v="Profit"/>
    <s v="Female"/>
    <x v="1"/>
  </r>
  <r>
    <n v="17084"/>
    <x v="21"/>
    <x v="797"/>
    <n v="0"/>
    <x v="2"/>
    <s v="Profit"/>
    <s v="Female"/>
    <x v="1"/>
  </r>
  <r>
    <n v="17214"/>
    <x v="52"/>
    <x v="798"/>
    <n v="0"/>
    <x v="0"/>
    <s v="Profit"/>
    <s v="Female"/>
    <x v="0"/>
  </r>
  <r>
    <n v="15771"/>
    <x v="44"/>
    <x v="799"/>
    <n v="2111.2800000000002"/>
    <x v="1"/>
    <s v="Loss"/>
    <s v="Male"/>
    <x v="1"/>
  </r>
  <r>
    <n v="17208"/>
    <x v="56"/>
    <x v="800"/>
    <n v="1185.6099999999999"/>
    <x v="2"/>
    <s v="Profit"/>
    <s v="Female"/>
    <x v="1"/>
  </r>
  <r>
    <n v="15890"/>
    <x v="27"/>
    <x v="801"/>
    <n v="0"/>
    <x v="2"/>
    <s v="Profit"/>
    <s v="Female"/>
    <x v="1"/>
  </r>
  <r>
    <n v="18551"/>
    <x v="18"/>
    <x v="802"/>
    <n v="1560.08"/>
    <x v="3"/>
    <s v="Profit"/>
    <s v="Male"/>
    <x v="0"/>
  </r>
  <r>
    <n v="19666"/>
    <x v="57"/>
    <x v="803"/>
    <n v="0"/>
    <x v="2"/>
    <s v="Profit"/>
    <s v="Female"/>
    <x v="1"/>
  </r>
  <r>
    <n v="16625"/>
    <x v="58"/>
    <x v="804"/>
    <n v="0"/>
    <x v="3"/>
    <s v="Profit"/>
    <s v="Male"/>
    <x v="0"/>
  </r>
  <r>
    <n v="15008"/>
    <x v="29"/>
    <x v="805"/>
    <n v="0"/>
    <x v="2"/>
    <s v="Profit"/>
    <s v="Female"/>
    <x v="1"/>
  </r>
  <r>
    <n v="11365"/>
    <x v="39"/>
    <x v="806"/>
    <n v="0"/>
    <x v="3"/>
    <s v="Profit"/>
    <s v="Male"/>
    <x v="0"/>
  </r>
  <r>
    <n v="16870"/>
    <x v="16"/>
    <x v="807"/>
    <n v="0"/>
    <x v="2"/>
    <s v="Profit"/>
    <s v="Female"/>
    <x v="1"/>
  </r>
  <r>
    <n v="19348"/>
    <x v="28"/>
    <x v="808"/>
    <n v="713.96"/>
    <x v="3"/>
    <s v="Profit"/>
    <s v="Male"/>
    <x v="0"/>
  </r>
  <r>
    <n v="18498"/>
    <x v="63"/>
    <x v="809"/>
    <n v="0"/>
    <x v="3"/>
    <s v="Profit"/>
    <s v="Male"/>
    <x v="0"/>
  </r>
  <r>
    <n v="19193"/>
    <x v="12"/>
    <x v="810"/>
    <n v="0"/>
    <x v="0"/>
    <s v="Profit"/>
    <s v="Female"/>
    <x v="0"/>
  </r>
  <r>
    <n v="13817"/>
    <x v="48"/>
    <x v="811"/>
    <n v="0"/>
    <x v="2"/>
    <s v="Profit"/>
    <s v="Female"/>
    <x v="1"/>
  </r>
  <r>
    <n v="15179"/>
    <x v="60"/>
    <x v="812"/>
    <n v="0"/>
    <x v="0"/>
    <s v="Profit"/>
    <s v="Female"/>
    <x v="0"/>
  </r>
  <r>
    <n v="14536"/>
    <x v="53"/>
    <x v="813"/>
    <n v="0"/>
    <x v="2"/>
    <s v="Profit"/>
    <s v="Female"/>
    <x v="1"/>
  </r>
  <r>
    <n v="19442"/>
    <x v="38"/>
    <x v="814"/>
    <n v="0"/>
    <x v="0"/>
    <s v="Profit"/>
    <s v="Female"/>
    <x v="0"/>
  </r>
  <r>
    <n v="18746"/>
    <x v="22"/>
    <x v="815"/>
    <n v="0"/>
    <x v="3"/>
    <s v="Profit"/>
    <s v="Male"/>
    <x v="0"/>
  </r>
  <r>
    <n v="13036"/>
    <x v="59"/>
    <x v="816"/>
    <n v="0"/>
    <x v="1"/>
    <s v="Profit"/>
    <s v="Male"/>
    <x v="1"/>
  </r>
  <r>
    <n v="16423"/>
    <x v="1"/>
    <x v="817"/>
    <n v="0"/>
    <x v="2"/>
    <s v="Profit"/>
    <s v="Female"/>
    <x v="1"/>
  </r>
  <r>
    <n v="12734"/>
    <x v="17"/>
    <x v="818"/>
    <n v="1952.59"/>
    <x v="1"/>
    <s v="Loss"/>
    <s v="Male"/>
    <x v="1"/>
  </r>
  <r>
    <n v="14996"/>
    <x v="4"/>
    <x v="819"/>
    <n v="3431.26"/>
    <x v="1"/>
    <s v="Loss"/>
    <s v="Male"/>
    <x v="1"/>
  </r>
  <r>
    <n v="19456"/>
    <x v="41"/>
    <x v="820"/>
    <n v="0"/>
    <x v="2"/>
    <s v="Profit"/>
    <s v="Female"/>
    <x v="1"/>
  </r>
  <r>
    <n v="13140"/>
    <x v="8"/>
    <x v="821"/>
    <n v="0"/>
    <x v="0"/>
    <s v="Profit"/>
    <s v="Female"/>
    <x v="0"/>
  </r>
  <r>
    <n v="19646"/>
    <x v="25"/>
    <x v="822"/>
    <n v="1407.55"/>
    <x v="1"/>
    <s v="Profit"/>
    <s v="Male"/>
    <x v="1"/>
  </r>
  <r>
    <n v="12772"/>
    <x v="12"/>
    <x v="823"/>
    <n v="618.15"/>
    <x v="3"/>
    <s v="Profit"/>
    <s v="Male"/>
    <x v="0"/>
  </r>
  <r>
    <n v="17703"/>
    <x v="58"/>
    <x v="824"/>
    <n v="0"/>
    <x v="1"/>
    <s v="Profit"/>
    <s v="Male"/>
    <x v="1"/>
  </r>
  <r>
    <n v="17415"/>
    <x v="37"/>
    <x v="825"/>
    <n v="0"/>
    <x v="3"/>
    <s v="Profit"/>
    <s v="Male"/>
    <x v="0"/>
  </r>
  <r>
    <n v="18383"/>
    <x v="5"/>
    <x v="826"/>
    <n v="611.04999999999995"/>
    <x v="1"/>
    <s v="Profit"/>
    <s v="Male"/>
    <x v="1"/>
  </r>
  <r>
    <n v="19637"/>
    <x v="24"/>
    <x v="827"/>
    <n v="0"/>
    <x v="3"/>
    <s v="Profit"/>
    <s v="Male"/>
    <x v="0"/>
  </r>
  <r>
    <n v="14402"/>
    <x v="52"/>
    <x v="828"/>
    <n v="1491.79"/>
    <x v="3"/>
    <s v="Profit"/>
    <s v="Male"/>
    <x v="0"/>
  </r>
  <r>
    <n v="14185"/>
    <x v="55"/>
    <x v="829"/>
    <n v="0"/>
    <x v="3"/>
    <s v="Profit"/>
    <s v="Male"/>
    <x v="0"/>
  </r>
  <r>
    <n v="13302"/>
    <x v="19"/>
    <x v="830"/>
    <n v="0"/>
    <x v="0"/>
    <s v="Profit"/>
    <s v="Female"/>
    <x v="0"/>
  </r>
  <r>
    <n v="11816"/>
    <x v="62"/>
    <x v="831"/>
    <n v="189.8"/>
    <x v="0"/>
    <s v="Profit"/>
    <s v="Female"/>
    <x v="0"/>
  </r>
  <r>
    <n v="13047"/>
    <x v="56"/>
    <x v="832"/>
    <n v="0"/>
    <x v="3"/>
    <s v="Profit"/>
    <s v="Male"/>
    <x v="0"/>
  </r>
  <r>
    <n v="18068"/>
    <x v="60"/>
    <x v="833"/>
    <n v="1270.49"/>
    <x v="3"/>
    <s v="Profit"/>
    <s v="Male"/>
    <x v="0"/>
  </r>
  <r>
    <n v="17942"/>
    <x v="44"/>
    <x v="834"/>
    <n v="0"/>
    <x v="0"/>
    <s v="Profit"/>
    <s v="Female"/>
    <x v="0"/>
  </r>
  <r>
    <n v="14570"/>
    <x v="6"/>
    <x v="835"/>
    <n v="0"/>
    <x v="1"/>
    <s v="Profit"/>
    <s v="Male"/>
    <x v="1"/>
  </r>
  <r>
    <n v="14453"/>
    <x v="41"/>
    <x v="836"/>
    <n v="0"/>
    <x v="1"/>
    <s v="Profit"/>
    <s v="Male"/>
    <x v="1"/>
  </r>
  <r>
    <n v="15465"/>
    <x v="34"/>
    <x v="837"/>
    <n v="0"/>
    <x v="2"/>
    <s v="Profit"/>
    <s v="Female"/>
    <x v="1"/>
  </r>
  <r>
    <n v="11444"/>
    <x v="60"/>
    <x v="838"/>
    <n v="1396.92"/>
    <x v="0"/>
    <s v="Profit"/>
    <s v="Female"/>
    <x v="0"/>
  </r>
  <r>
    <n v="11805"/>
    <x v="35"/>
    <x v="839"/>
    <n v="0"/>
    <x v="2"/>
    <s v="Profit"/>
    <s v="Female"/>
    <x v="1"/>
  </r>
  <r>
    <n v="17238"/>
    <x v="41"/>
    <x v="840"/>
    <n v="1095.75"/>
    <x v="1"/>
    <s v="Profit"/>
    <s v="Male"/>
    <x v="1"/>
  </r>
  <r>
    <n v="11694"/>
    <x v="23"/>
    <x v="841"/>
    <n v="810.95"/>
    <x v="0"/>
    <s v="Profit"/>
    <s v="Female"/>
    <x v="0"/>
  </r>
  <r>
    <n v="18028"/>
    <x v="30"/>
    <x v="842"/>
    <n v="842.74"/>
    <x v="0"/>
    <s v="Profit"/>
    <s v="Female"/>
    <x v="0"/>
  </r>
  <r>
    <n v="12256"/>
    <x v="3"/>
    <x v="843"/>
    <n v="400.6"/>
    <x v="0"/>
    <s v="Profit"/>
    <s v="Female"/>
    <x v="0"/>
  </r>
  <r>
    <n v="13368"/>
    <x v="15"/>
    <x v="844"/>
    <n v="0"/>
    <x v="2"/>
    <s v="Profit"/>
    <s v="Female"/>
    <x v="1"/>
  </r>
  <r>
    <n v="13887"/>
    <x v="30"/>
    <x v="845"/>
    <n v="0"/>
    <x v="2"/>
    <s v="Profit"/>
    <s v="Female"/>
    <x v="1"/>
  </r>
  <r>
    <n v="13332"/>
    <x v="9"/>
    <x v="846"/>
    <n v="0"/>
    <x v="2"/>
    <s v="Profit"/>
    <s v="Female"/>
    <x v="1"/>
  </r>
  <r>
    <n v="17471"/>
    <x v="42"/>
    <x v="847"/>
    <n v="0"/>
    <x v="3"/>
    <s v="Profit"/>
    <s v="Male"/>
    <x v="0"/>
  </r>
  <r>
    <n v="16842"/>
    <x v="45"/>
    <x v="848"/>
    <n v="0"/>
    <x v="3"/>
    <s v="Profit"/>
    <s v="Male"/>
    <x v="0"/>
  </r>
  <r>
    <n v="15422"/>
    <x v="6"/>
    <x v="849"/>
    <n v="815.69"/>
    <x v="0"/>
    <s v="Profit"/>
    <s v="Female"/>
    <x v="0"/>
  </r>
  <r>
    <n v="13752"/>
    <x v="52"/>
    <x v="850"/>
    <n v="322.26"/>
    <x v="3"/>
    <s v="Profit"/>
    <s v="Male"/>
    <x v="0"/>
  </r>
  <r>
    <n v="14787"/>
    <x v="21"/>
    <x v="851"/>
    <n v="0"/>
    <x v="2"/>
    <s v="Profit"/>
    <s v="Female"/>
    <x v="1"/>
  </r>
  <r>
    <n v="15032"/>
    <x v="64"/>
    <x v="852"/>
    <n v="5179.8600000000006"/>
    <x v="0"/>
    <s v="Loss"/>
    <s v="Female"/>
    <x v="0"/>
  </r>
  <r>
    <n v="16865"/>
    <x v="6"/>
    <x v="853"/>
    <n v="889.25"/>
    <x v="2"/>
    <s v="Profit"/>
    <s v="Female"/>
    <x v="1"/>
  </r>
  <r>
    <n v="17815"/>
    <x v="30"/>
    <x v="854"/>
    <n v="0"/>
    <x v="2"/>
    <s v="Profit"/>
    <s v="Female"/>
    <x v="1"/>
  </r>
  <r>
    <n v="18541"/>
    <x v="63"/>
    <x v="855"/>
    <n v="0"/>
    <x v="2"/>
    <s v="Profit"/>
    <s v="Female"/>
    <x v="1"/>
  </r>
  <r>
    <n v="11393"/>
    <x v="10"/>
    <x v="856"/>
    <n v="0"/>
    <x v="1"/>
    <s v="Profit"/>
    <s v="Male"/>
    <x v="1"/>
  </r>
  <r>
    <n v="12691"/>
    <x v="25"/>
    <x v="857"/>
    <n v="2132.9699999999998"/>
    <x v="1"/>
    <s v="Loss"/>
    <s v="Male"/>
    <x v="1"/>
  </r>
  <r>
    <n v="15551"/>
    <x v="37"/>
    <x v="858"/>
    <n v="0"/>
    <x v="0"/>
    <s v="Profit"/>
    <s v="Female"/>
    <x v="0"/>
  </r>
  <r>
    <n v="14412"/>
    <x v="48"/>
    <x v="859"/>
    <n v="0"/>
    <x v="2"/>
    <s v="Profit"/>
    <s v="Female"/>
    <x v="1"/>
  </r>
  <r>
    <n v="15194"/>
    <x v="29"/>
    <x v="860"/>
    <n v="1039.27"/>
    <x v="3"/>
    <s v="Loss"/>
    <s v="Male"/>
    <x v="0"/>
  </r>
  <r>
    <n v="12301"/>
    <x v="0"/>
    <x v="861"/>
    <n v="0"/>
    <x v="2"/>
    <s v="Profit"/>
    <s v="Female"/>
    <x v="1"/>
  </r>
  <r>
    <n v="16814"/>
    <x v="12"/>
    <x v="862"/>
    <n v="3802.95"/>
    <x v="0"/>
    <s v="Loss"/>
    <s v="Female"/>
    <x v="0"/>
  </r>
  <r>
    <n v="12022"/>
    <x v="46"/>
    <x v="863"/>
    <n v="0"/>
    <x v="2"/>
    <s v="Profit"/>
    <s v="Female"/>
    <x v="1"/>
  </r>
  <r>
    <n v="17450"/>
    <x v="15"/>
    <x v="864"/>
    <n v="0"/>
    <x v="2"/>
    <s v="Profit"/>
    <s v="Female"/>
    <x v="1"/>
  </r>
  <r>
    <n v="12376"/>
    <x v="7"/>
    <x v="865"/>
    <n v="0"/>
    <x v="3"/>
    <s v="Profit"/>
    <s v="Male"/>
    <x v="0"/>
  </r>
  <r>
    <n v="18461"/>
    <x v="41"/>
    <x v="866"/>
    <n v="337.02"/>
    <x v="2"/>
    <s v="Profit"/>
    <s v="Female"/>
    <x v="1"/>
  </r>
  <r>
    <n v="15637"/>
    <x v="34"/>
    <x v="867"/>
    <n v="1533.82"/>
    <x v="2"/>
    <s v="Profit"/>
    <s v="Female"/>
    <x v="1"/>
  </r>
  <r>
    <n v="14318"/>
    <x v="8"/>
    <x v="868"/>
    <n v="0"/>
    <x v="0"/>
    <s v="Profit"/>
    <s v="Female"/>
    <x v="0"/>
  </r>
  <r>
    <n v="11890"/>
    <x v="27"/>
    <x v="869"/>
    <n v="395.14"/>
    <x v="0"/>
    <s v="Profit"/>
    <s v="Female"/>
    <x v="0"/>
  </r>
  <r>
    <n v="16287"/>
    <x v="31"/>
    <x v="870"/>
    <n v="243.72"/>
    <x v="1"/>
    <s v="Profit"/>
    <s v="Male"/>
    <x v="1"/>
  </r>
  <r>
    <n v="18071"/>
    <x v="36"/>
    <x v="871"/>
    <n v="0"/>
    <x v="1"/>
    <s v="Profit"/>
    <s v="Male"/>
    <x v="1"/>
  </r>
  <r>
    <n v="13713"/>
    <x v="10"/>
    <x v="872"/>
    <n v="0"/>
    <x v="2"/>
    <s v="Profit"/>
    <s v="Female"/>
    <x v="1"/>
  </r>
  <r>
    <n v="18318"/>
    <x v="60"/>
    <x v="873"/>
    <n v="0"/>
    <x v="3"/>
    <s v="Profit"/>
    <s v="Male"/>
    <x v="0"/>
  </r>
  <r>
    <n v="18850"/>
    <x v="62"/>
    <x v="874"/>
    <n v="1879.14"/>
    <x v="1"/>
    <s v="Profit"/>
    <s v="Male"/>
    <x v="1"/>
  </r>
  <r>
    <n v="13665"/>
    <x v="7"/>
    <x v="875"/>
    <n v="757.63"/>
    <x v="2"/>
    <s v="Profit"/>
    <s v="Female"/>
    <x v="1"/>
  </r>
  <r>
    <n v="11562"/>
    <x v="36"/>
    <x v="876"/>
    <n v="0"/>
    <x v="3"/>
    <s v="Profit"/>
    <s v="Male"/>
    <x v="0"/>
  </r>
  <r>
    <n v="11656"/>
    <x v="43"/>
    <x v="877"/>
    <n v="554.1"/>
    <x v="2"/>
    <s v="Profit"/>
    <s v="Female"/>
    <x v="1"/>
  </r>
  <r>
    <n v="13027"/>
    <x v="31"/>
    <x v="878"/>
    <n v="0"/>
    <x v="1"/>
    <s v="Profit"/>
    <s v="Male"/>
    <x v="1"/>
  </r>
  <r>
    <n v="17293"/>
    <x v="48"/>
    <x v="879"/>
    <n v="0"/>
    <x v="2"/>
    <s v="Profit"/>
    <s v="Female"/>
    <x v="1"/>
  </r>
  <r>
    <n v="11264"/>
    <x v="31"/>
    <x v="880"/>
    <n v="0"/>
    <x v="1"/>
    <s v="Profit"/>
    <s v="Male"/>
    <x v="1"/>
  </r>
  <r>
    <n v="13447"/>
    <x v="60"/>
    <x v="881"/>
    <n v="2240.44"/>
    <x v="0"/>
    <s v="Loss"/>
    <s v="Female"/>
    <x v="0"/>
  </r>
  <r>
    <n v="17575"/>
    <x v="64"/>
    <x v="882"/>
    <n v="3715.93"/>
    <x v="2"/>
    <s v="Loss"/>
    <s v="Female"/>
    <x v="1"/>
  </r>
  <r>
    <n v="14745"/>
    <x v="60"/>
    <x v="883"/>
    <n v="0"/>
    <x v="3"/>
    <s v="Profit"/>
    <s v="Male"/>
    <x v="0"/>
  </r>
  <r>
    <n v="14669"/>
    <x v="4"/>
    <x v="884"/>
    <n v="806.81"/>
    <x v="2"/>
    <s v="Profit"/>
    <s v="Female"/>
    <x v="1"/>
  </r>
  <r>
    <n v="13216"/>
    <x v="60"/>
    <x v="885"/>
    <n v="968.1"/>
    <x v="0"/>
    <s v="Profit"/>
    <s v="Female"/>
    <x v="0"/>
  </r>
  <r>
    <n v="11956"/>
    <x v="37"/>
    <x v="886"/>
    <n v="855.53"/>
    <x v="3"/>
    <s v="Profit"/>
    <s v="Male"/>
    <x v="0"/>
  </r>
  <r>
    <n v="12226"/>
    <x v="8"/>
    <x v="887"/>
    <n v="0"/>
    <x v="0"/>
    <s v="Profit"/>
    <s v="Female"/>
    <x v="0"/>
  </r>
  <r>
    <n v="18586"/>
    <x v="54"/>
    <x v="888"/>
    <n v="1439.91"/>
    <x v="0"/>
    <s v="Profit"/>
    <s v="Female"/>
    <x v="0"/>
  </r>
  <r>
    <n v="19658"/>
    <x v="20"/>
    <x v="889"/>
    <n v="1735.59"/>
    <x v="1"/>
    <s v="Profit"/>
    <s v="Male"/>
    <x v="1"/>
  </r>
  <r>
    <n v="11034"/>
    <x v="13"/>
    <x v="890"/>
    <n v="1693.51"/>
    <x v="3"/>
    <s v="Profit"/>
    <s v="Male"/>
    <x v="0"/>
  </r>
  <r>
    <n v="16963"/>
    <x v="14"/>
    <x v="891"/>
    <n v="7695.82"/>
    <x v="0"/>
    <s v="Loss"/>
    <s v="Female"/>
    <x v="0"/>
  </r>
  <r>
    <n v="12288"/>
    <x v="59"/>
    <x v="892"/>
    <n v="0"/>
    <x v="1"/>
    <s v="Profit"/>
    <s v="Male"/>
    <x v="1"/>
  </r>
  <r>
    <n v="13112"/>
    <x v="7"/>
    <x v="893"/>
    <n v="846.48"/>
    <x v="2"/>
    <s v="Profit"/>
    <s v="Female"/>
    <x v="1"/>
  </r>
  <r>
    <n v="14757"/>
    <x v="12"/>
    <x v="894"/>
    <n v="1193.8900000000001"/>
    <x v="0"/>
    <s v="Profit"/>
    <s v="Female"/>
    <x v="0"/>
  </r>
  <r>
    <n v="19243"/>
    <x v="27"/>
    <x v="895"/>
    <n v="0"/>
    <x v="0"/>
    <s v="Profit"/>
    <s v="Female"/>
    <x v="0"/>
  </r>
  <r>
    <n v="17879"/>
    <x v="26"/>
    <x v="896"/>
    <n v="2219.88"/>
    <x v="0"/>
    <s v="Loss"/>
    <s v="Female"/>
    <x v="0"/>
  </r>
  <r>
    <n v="14854"/>
    <x v="28"/>
    <x v="897"/>
    <n v="0"/>
    <x v="3"/>
    <s v="Profit"/>
    <s v="Male"/>
    <x v="0"/>
  </r>
  <r>
    <n v="16331"/>
    <x v="55"/>
    <x v="898"/>
    <n v="0"/>
    <x v="3"/>
    <s v="Profit"/>
    <s v="Male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x v="0"/>
  </r>
  <r>
    <x v="0"/>
    <x v="0"/>
    <x v="0"/>
  </r>
  <r>
    <x v="1"/>
    <x v="1"/>
    <x v="1"/>
  </r>
  <r>
    <x v="2"/>
    <x v="0"/>
    <x v="1"/>
  </r>
  <r>
    <x v="3"/>
    <x v="0"/>
    <x v="1"/>
  </r>
  <r>
    <x v="4"/>
    <x v="1"/>
    <x v="2"/>
  </r>
  <r>
    <x v="5"/>
    <x v="0"/>
    <x v="1"/>
  </r>
  <r>
    <x v="6"/>
    <x v="0"/>
    <x v="2"/>
  </r>
  <r>
    <x v="7"/>
    <x v="1"/>
    <x v="2"/>
  </r>
  <r>
    <x v="8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84482F-7EF6-FE4A-9301-6E84BA804740}" name="PivotTable1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9:I12" firstHeaderRow="0" firstDataRow="1" firstDataCol="1"/>
  <pivotFields count="4">
    <pivotField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3">
        <item x="1"/>
        <item x="0"/>
        <item t="default"/>
      </items>
    </pivotField>
    <pivotField showAll="0">
      <items count="4">
        <item x="2"/>
        <item x="0"/>
        <item x="1"/>
        <item t="default"/>
      </items>
    </pivotField>
    <pivotField dataField="1" dragToRow="0" dragToCol="0" dragToPage="0" showAll="0" defaultSubtota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Number" fld="0" baseField="0" baseItem="0"/>
    <dataField name="Sum of Sum Square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89C8DC-7726-6741-A0DD-AB97C933B02A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17:C22" firstHeaderRow="1" firstDataRow="1" firstDataCol="1"/>
  <pivotFields count="9">
    <pivotField showAll="0"/>
    <pivotField showAll="0"/>
    <pivotField numFmtId="164" showAll="0"/>
    <pivotField numFmtId="164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dataField="1" dragToRow="0" dragToCol="0" dragToPage="0" showAll="0" defaultSubtota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Loss Ratio" fld="8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0D444C-6195-2D47-9760-3A5C0685F96F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11:C14" firstHeaderRow="1" firstDataRow="1" firstDataCol="1"/>
  <pivotFields count="9">
    <pivotField showAll="0"/>
    <pivotField dataField="1" showAll="0">
      <items count="66">
        <item x="19"/>
        <item x="18"/>
        <item x="60"/>
        <item x="8"/>
        <item x="55"/>
        <item x="26"/>
        <item x="24"/>
        <item x="37"/>
        <item x="42"/>
        <item x="2"/>
        <item x="22"/>
        <item x="17"/>
        <item x="45"/>
        <item x="12"/>
        <item x="9"/>
        <item x="29"/>
        <item x="11"/>
        <item x="28"/>
        <item x="3"/>
        <item x="34"/>
        <item x="40"/>
        <item x="15"/>
        <item x="61"/>
        <item x="20"/>
        <item x="23"/>
        <item x="44"/>
        <item x="47"/>
        <item x="49"/>
        <item x="27"/>
        <item x="56"/>
        <item x="38"/>
        <item x="14"/>
        <item x="46"/>
        <item x="1"/>
        <item x="6"/>
        <item x="13"/>
        <item x="0"/>
        <item x="59"/>
        <item x="39"/>
        <item x="62"/>
        <item x="7"/>
        <item x="30"/>
        <item x="10"/>
        <item x="32"/>
        <item x="48"/>
        <item x="16"/>
        <item x="25"/>
        <item x="50"/>
        <item x="53"/>
        <item x="33"/>
        <item x="54"/>
        <item x="41"/>
        <item x="35"/>
        <item x="21"/>
        <item x="58"/>
        <item x="64"/>
        <item x="43"/>
        <item x="63"/>
        <item x="31"/>
        <item x="57"/>
        <item x="36"/>
        <item x="5"/>
        <item x="52"/>
        <item x="51"/>
        <item x="4"/>
        <item t="default"/>
      </items>
    </pivotField>
    <pivotField numFmtId="164" showAll="0"/>
    <pivotField numFmtId="164" showAll="0"/>
    <pivotField showAll="0">
      <items count="5">
        <item x="2"/>
        <item x="0"/>
        <item x="1"/>
        <item x="3"/>
        <item t="default"/>
      </items>
    </pivotField>
    <pivotField showAll="0"/>
    <pivotField showAll="0"/>
    <pivotField axis="axisRow" showAll="0">
      <items count="3">
        <item x="1"/>
        <item x="0"/>
        <item t="default"/>
      </items>
    </pivotField>
    <pivotField dragToRow="0" dragToCol="0" dragToPage="0" showAll="0" defaultSubtotal="0"/>
  </pivotFields>
  <rowFields count="1">
    <field x="7"/>
  </rowFields>
  <rowItems count="3">
    <i>
      <x/>
    </i>
    <i>
      <x v="1"/>
    </i>
    <i t="grand">
      <x/>
    </i>
  </rowItems>
  <colItems count="1">
    <i/>
  </colItems>
  <dataFields count="1">
    <dataField name="Average of Age" fld="1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B10F94-83DA-854D-BD45-171AB2883E6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:C8" firstHeaderRow="1" firstDataRow="1" firstDataCol="1"/>
  <pivotFields count="9">
    <pivotField showAll="0"/>
    <pivotField showAll="0"/>
    <pivotField dataField="1" numFmtId="164" showAll="0">
      <items count="900">
        <item x="282"/>
        <item x="860"/>
        <item x="278"/>
        <item x="139"/>
        <item x="523"/>
        <item x="309"/>
        <item x="638"/>
        <item x="138"/>
        <item x="643"/>
        <item x="160"/>
        <item x="774"/>
        <item x="528"/>
        <item x="682"/>
        <item x="768"/>
        <item x="417"/>
        <item x="246"/>
        <item x="413"/>
        <item x="3"/>
        <item x="407"/>
        <item x="766"/>
        <item x="825"/>
        <item x="235"/>
        <item x="28"/>
        <item x="145"/>
        <item x="108"/>
        <item x="668"/>
        <item x="52"/>
        <item x="883"/>
        <item x="699"/>
        <item x="891"/>
        <item x="513"/>
        <item x="483"/>
        <item x="546"/>
        <item x="834"/>
        <item x="776"/>
        <item x="459"/>
        <item x="720"/>
        <item x="531"/>
        <item x="89"/>
        <item x="274"/>
        <item x="390"/>
        <item x="498"/>
        <item x="685"/>
        <item x="434"/>
        <item x="202"/>
        <item x="752"/>
        <item x="539"/>
        <item x="824"/>
        <item x="8"/>
        <item x="387"/>
        <item x="18"/>
        <item x="298"/>
        <item x="835"/>
        <item x="873"/>
        <item x="302"/>
        <item x="613"/>
        <item x="437"/>
        <item x="772"/>
        <item x="70"/>
        <item x="881"/>
        <item x="821"/>
        <item x="206"/>
        <item x="262"/>
        <item x="184"/>
        <item x="233"/>
        <item x="414"/>
        <item x="712"/>
        <item x="448"/>
        <item x="172"/>
        <item x="703"/>
        <item x="678"/>
        <item x="340"/>
        <item x="565"/>
        <item x="320"/>
        <item x="433"/>
        <item x="415"/>
        <item x="133"/>
        <item x="708"/>
        <item x="240"/>
        <item x="734"/>
        <item x="289"/>
        <item x="204"/>
        <item x="177"/>
        <item x="532"/>
        <item x="856"/>
        <item x="143"/>
        <item x="529"/>
        <item x="730"/>
        <item x="228"/>
        <item x="195"/>
        <item x="717"/>
        <item x="129"/>
        <item x="876"/>
        <item x="117"/>
        <item x="691"/>
        <item x="621"/>
        <item x="761"/>
        <item x="287"/>
        <item x="358"/>
        <item x="666"/>
        <item x="701"/>
        <item x="356"/>
        <item x="775"/>
        <item x="76"/>
        <item x="858"/>
        <item x="226"/>
        <item x="879"/>
        <item x="318"/>
        <item x="54"/>
        <item x="239"/>
        <item x="116"/>
        <item x="862"/>
        <item x="368"/>
        <item x="850"/>
        <item x="157"/>
        <item x="179"/>
        <item x="141"/>
        <item x="335"/>
        <item x="749"/>
        <item x="299"/>
        <item x="683"/>
        <item x="207"/>
        <item x="95"/>
        <item x="5"/>
        <item x="723"/>
        <item x="155"/>
        <item x="791"/>
        <item x="0"/>
        <item x="484"/>
        <item x="468"/>
        <item x="707"/>
        <item x="615"/>
        <item x="140"/>
        <item x="290"/>
        <item x="265"/>
        <item x="652"/>
        <item x="898"/>
        <item x="859"/>
        <item x="164"/>
        <item x="543"/>
        <item x="544"/>
        <item x="371"/>
        <item x="764"/>
        <item x="722"/>
        <item x="660"/>
        <item x="355"/>
        <item x="163"/>
        <item x="217"/>
        <item x="680"/>
        <item x="489"/>
        <item x="612"/>
        <item x="58"/>
        <item x="35"/>
        <item x="196"/>
        <item x="430"/>
        <item x="276"/>
        <item x="401"/>
        <item x="338"/>
        <item x="579"/>
        <item x="746"/>
        <item x="404"/>
        <item x="328"/>
        <item x="248"/>
        <item x="590"/>
        <item x="745"/>
        <item x="44"/>
        <item x="648"/>
        <item x="630"/>
        <item x="395"/>
        <item x="14"/>
        <item x="861"/>
        <item x="627"/>
        <item x="98"/>
        <item x="632"/>
        <item x="781"/>
        <item x="6"/>
        <item x="170"/>
        <item x="270"/>
        <item x="182"/>
        <item x="450"/>
        <item x="131"/>
        <item x="216"/>
        <item x="767"/>
        <item x="104"/>
        <item x="693"/>
        <item x="249"/>
        <item x="412"/>
        <item x="789"/>
        <item x="654"/>
        <item x="480"/>
        <item x="350"/>
        <item x="82"/>
        <item x="481"/>
        <item x="863"/>
        <item x="193"/>
        <item x="538"/>
        <item x="729"/>
        <item x="585"/>
        <item x="818"/>
        <item x="783"/>
        <item x="295"/>
        <item x="311"/>
        <item x="330"/>
        <item x="690"/>
        <item x="127"/>
        <item x="68"/>
        <item x="677"/>
        <item x="83"/>
        <item x="570"/>
        <item x="866"/>
        <item x="418"/>
        <item x="218"/>
        <item x="15"/>
        <item x="535"/>
        <item x="787"/>
        <item x="605"/>
        <item x="658"/>
        <item x="169"/>
        <item x="199"/>
        <item x="839"/>
        <item x="823"/>
        <item x="669"/>
        <item x="212"/>
        <item x="250"/>
        <item x="21"/>
        <item x="429"/>
        <item x="96"/>
        <item x="460"/>
        <item x="568"/>
        <item x="502"/>
        <item x="559"/>
        <item x="385"/>
        <item x="704"/>
        <item x="326"/>
        <item x="301"/>
        <item x="736"/>
        <item x="120"/>
        <item x="549"/>
        <item x="797"/>
        <item x="383"/>
        <item x="247"/>
        <item x="893"/>
        <item x="251"/>
        <item x="135"/>
        <item x="854"/>
        <item x="851"/>
        <item x="11"/>
        <item x="198"/>
        <item x="431"/>
        <item x="493"/>
        <item x="455"/>
        <item x="362"/>
        <item x="115"/>
        <item x="624"/>
        <item x="324"/>
        <item x="300"/>
        <item x="849"/>
        <item x="503"/>
        <item x="673"/>
        <item x="85"/>
        <item x="392"/>
        <item x="292"/>
        <item x="780"/>
        <item x="506"/>
        <item x="758"/>
        <item x="159"/>
        <item x="80"/>
        <item x="283"/>
        <item x="361"/>
        <item x="443"/>
        <item x="675"/>
        <item x="524"/>
        <item x="852"/>
        <item x="656"/>
        <item x="611"/>
        <item x="254"/>
        <item x="509"/>
        <item x="421"/>
        <item x="884"/>
        <item x="55"/>
        <item x="92"/>
        <item x="560"/>
        <item x="151"/>
        <item x="763"/>
        <item x="444"/>
        <item x="123"/>
        <item x="136"/>
        <item x="848"/>
        <item x="317"/>
        <item x="71"/>
        <item x="515"/>
        <item x="748"/>
        <item x="291"/>
        <item x="676"/>
        <item x="727"/>
        <item x="732"/>
        <item x="307"/>
        <item x="831"/>
        <item x="591"/>
        <item x="253"/>
        <item x="351"/>
        <item x="728"/>
        <item x="357"/>
        <item x="517"/>
        <item x="633"/>
        <item x="542"/>
        <item x="314"/>
        <item x="353"/>
        <item x="168"/>
        <item x="688"/>
        <item x="471"/>
        <item x="714"/>
        <item x="596"/>
        <item x="827"/>
        <item x="593"/>
        <item x="363"/>
        <item x="649"/>
        <item x="119"/>
        <item x="238"/>
        <item x="308"/>
        <item x="256"/>
        <item x="375"/>
        <item x="191"/>
        <item x="31"/>
        <item x="882"/>
        <item x="188"/>
        <item x="799"/>
        <item x="436"/>
        <item x="644"/>
        <item x="91"/>
        <item x="7"/>
        <item x="294"/>
        <item x="327"/>
        <item x="482"/>
        <item x="384"/>
        <item x="655"/>
        <item x="735"/>
        <item x="396"/>
        <item x="527"/>
        <item x="66"/>
        <item x="142"/>
        <item x="739"/>
        <item x="442"/>
        <item x="440"/>
        <item x="759"/>
        <item x="78"/>
        <item x="541"/>
        <item x="659"/>
        <item x="857"/>
        <item x="189"/>
        <item x="794"/>
        <item x="284"/>
        <item x="486"/>
        <item x="345"/>
        <item x="17"/>
        <item x="252"/>
        <item x="39"/>
        <item x="743"/>
        <item x="77"/>
        <item x="354"/>
        <item x="622"/>
        <item x="574"/>
        <item x="325"/>
        <item x="87"/>
        <item x="508"/>
        <item x="778"/>
        <item x="303"/>
        <item x="158"/>
        <item x="416"/>
        <item x="737"/>
        <item x="410"/>
        <item x="653"/>
        <item x="492"/>
        <item x="597"/>
        <item x="790"/>
        <item x="364"/>
        <item x="807"/>
        <item x="215"/>
        <item x="227"/>
        <item x="592"/>
        <item x="477"/>
        <item x="750"/>
        <item x="490"/>
        <item x="785"/>
        <item x="457"/>
        <item x="572"/>
        <item x="225"/>
        <item x="255"/>
        <item x="724"/>
        <item x="500"/>
        <item x="580"/>
        <item x="694"/>
        <item x="830"/>
        <item x="820"/>
        <item x="497"/>
        <item x="663"/>
        <item x="642"/>
        <item x="841"/>
        <item x="380"/>
        <item x="540"/>
        <item x="61"/>
        <item x="221"/>
        <item x="838"/>
        <item x="88"/>
        <item x="162"/>
        <item x="634"/>
        <item x="456"/>
        <item x="386"/>
        <item x="645"/>
        <item x="341"/>
        <item x="346"/>
        <item x="709"/>
        <item x="751"/>
        <item x="30"/>
        <item x="266"/>
        <item x="672"/>
        <item x="814"/>
        <item x="105"/>
        <item x="165"/>
        <item x="101"/>
        <item x="94"/>
        <item x="369"/>
        <item x="208"/>
        <item x="400"/>
        <item x="467"/>
        <item x="833"/>
        <item x="554"/>
        <item x="113"/>
        <item x="244"/>
        <item x="804"/>
        <item x="32"/>
        <item x="334"/>
        <item x="472"/>
        <item x="183"/>
        <item x="19"/>
        <item x="149"/>
        <item x="224"/>
        <item x="222"/>
        <item x="373"/>
        <item x="657"/>
        <item x="156"/>
        <item x="689"/>
        <item x="264"/>
        <item x="719"/>
        <item x="872"/>
        <item x="697"/>
        <item x="259"/>
        <item x="573"/>
        <item x="782"/>
        <item x="180"/>
        <item x="46"/>
        <item x="33"/>
        <item x="581"/>
        <item x="124"/>
        <item x="423"/>
        <item x="190"/>
        <item x="855"/>
        <item x="192"/>
        <item x="453"/>
        <item x="518"/>
        <item x="40"/>
        <item x="641"/>
        <item x="333"/>
        <item x="403"/>
        <item x="784"/>
        <item x="150"/>
        <item x="42"/>
        <item x="810"/>
        <item x="236"/>
        <item x="275"/>
        <item x="705"/>
        <item x="166"/>
        <item x="614"/>
        <item x="446"/>
        <item x="888"/>
        <item x="558"/>
        <item x="514"/>
        <item x="209"/>
        <item x="405"/>
        <item x="609"/>
        <item x="555"/>
        <item x="73"/>
        <item x="321"/>
        <item x="695"/>
        <item x="465"/>
        <item x="786"/>
        <item x="826"/>
        <item x="639"/>
        <item x="636"/>
        <item x="629"/>
        <item x="426"/>
        <item x="796"/>
        <item x="280"/>
        <item x="499"/>
        <item x="93"/>
        <item x="74"/>
        <item x="779"/>
        <item x="646"/>
        <item x="16"/>
        <item x="420"/>
        <item x="147"/>
        <item x="716"/>
        <item x="237"/>
        <item x="563"/>
        <item x="557"/>
        <item x="394"/>
        <item x="65"/>
        <item x="411"/>
        <item x="808"/>
        <item x="194"/>
        <item x="875"/>
        <item x="408"/>
        <item x="126"/>
        <item x="533"/>
        <item x="342"/>
        <item x="618"/>
        <item x="370"/>
        <item x="214"/>
        <item x="793"/>
        <item x="200"/>
        <item x="771"/>
        <item x="740"/>
        <item x="607"/>
        <item x="801"/>
        <item x="635"/>
        <item x="815"/>
        <item x="725"/>
        <item x="213"/>
        <item x="819"/>
        <item x="9"/>
        <item x="466"/>
        <item x="422"/>
        <item x="519"/>
        <item x="223"/>
        <item x="37"/>
        <item x="167"/>
        <item x="567"/>
        <item x="366"/>
        <item x="2"/>
        <item x="792"/>
        <item x="306"/>
        <item x="662"/>
        <item x="53"/>
        <item x="439"/>
        <item x="829"/>
        <item x="811"/>
        <item x="304"/>
        <item x="344"/>
        <item x="512"/>
        <item x="305"/>
        <item x="349"/>
        <item x="870"/>
        <item x="59"/>
        <item x="245"/>
        <item x="313"/>
        <item x="700"/>
        <item x="521"/>
        <item x="485"/>
        <item x="837"/>
        <item x="281"/>
        <item x="637"/>
        <item x="553"/>
        <item x="454"/>
        <item x="470"/>
        <item x="173"/>
        <item x="323"/>
        <item x="501"/>
        <item x="48"/>
        <item x="802"/>
        <item x="103"/>
        <item x="534"/>
        <item x="890"/>
        <item x="800"/>
        <item x="813"/>
        <item x="352"/>
        <item x="710"/>
        <item x="488"/>
        <item x="777"/>
        <item x="109"/>
        <item x="63"/>
        <item x="537"/>
        <item x="397"/>
        <item x="36"/>
        <item x="360"/>
        <item x="897"/>
        <item x="847"/>
        <item x="530"/>
        <item x="51"/>
        <item x="81"/>
        <item x="671"/>
        <item x="594"/>
        <item x="43"/>
        <item x="547"/>
        <item x="432"/>
        <item x="491"/>
        <item x="451"/>
        <item x="220"/>
        <item x="267"/>
        <item x="49"/>
        <item x="869"/>
        <item x="382"/>
        <item x="692"/>
        <item x="805"/>
        <item x="75"/>
        <item x="562"/>
        <item x="438"/>
        <item x="132"/>
        <item x="102"/>
        <item x="474"/>
        <item x="522"/>
        <item x="463"/>
        <item x="803"/>
        <item x="27"/>
        <item x="552"/>
        <item x="174"/>
        <item x="892"/>
        <item x="878"/>
        <item x="667"/>
        <item x="754"/>
        <item x="201"/>
        <item x="47"/>
        <item x="608"/>
        <item x="409"/>
        <item x="406"/>
        <item x="22"/>
        <item x="297"/>
        <item x="889"/>
        <item x="896"/>
        <item x="319"/>
        <item x="747"/>
        <item x="686"/>
        <item x="773"/>
        <item x="398"/>
        <item x="219"/>
        <item x="894"/>
        <item x="604"/>
        <item x="473"/>
        <item x="617"/>
        <item x="721"/>
        <item x="130"/>
        <item x="23"/>
        <item x="229"/>
        <item x="625"/>
        <item x="462"/>
        <item x="702"/>
        <item x="389"/>
        <item x="832"/>
        <item x="359"/>
        <item x="583"/>
        <item x="268"/>
        <item x="871"/>
        <item x="516"/>
        <item x="376"/>
        <item x="452"/>
        <item x="822"/>
        <item x="367"/>
        <item x="263"/>
        <item x="258"/>
        <item x="90"/>
        <item x="895"/>
        <item x="261"/>
        <item x="836"/>
        <item x="631"/>
        <item x="494"/>
        <item x="260"/>
        <item x="56"/>
        <item x="809"/>
        <item x="733"/>
        <item x="232"/>
        <item x="551"/>
        <item x="578"/>
        <item x="511"/>
        <item x="640"/>
        <item x="273"/>
        <item x="441"/>
        <item x="479"/>
        <item x="566"/>
        <item x="38"/>
        <item x="310"/>
        <item x="742"/>
        <item x="877"/>
        <item x="713"/>
        <item x="619"/>
        <item x="718"/>
        <item x="378"/>
        <item x="816"/>
        <item x="589"/>
        <item x="487"/>
        <item x="185"/>
        <item x="148"/>
        <item x="336"/>
        <item x="603"/>
        <item x="424"/>
        <item x="616"/>
        <item x="496"/>
        <item x="347"/>
        <item x="122"/>
        <item x="770"/>
        <item x="681"/>
        <item x="495"/>
        <item x="331"/>
        <item x="25"/>
        <item x="651"/>
        <item x="343"/>
        <item x="285"/>
        <item x="100"/>
        <item x="556"/>
        <item x="181"/>
        <item x="45"/>
        <item x="107"/>
        <item x="1"/>
        <item x="661"/>
        <item x="425"/>
        <item x="365"/>
        <item x="731"/>
        <item x="769"/>
        <item x="24"/>
        <item x="545"/>
        <item x="584"/>
        <item x="845"/>
        <item x="469"/>
        <item x="564"/>
        <item x="587"/>
        <item x="623"/>
        <item x="598"/>
        <item x="698"/>
        <item x="99"/>
        <item x="26"/>
        <item x="377"/>
        <item x="374"/>
        <item x="755"/>
        <item x="269"/>
        <item x="286"/>
        <item x="393"/>
        <item x="152"/>
        <item x="575"/>
        <item x="586"/>
        <item x="762"/>
        <item x="812"/>
        <item x="602"/>
        <item x="20"/>
        <item x="828"/>
        <item x="525"/>
        <item x="106"/>
        <item x="626"/>
        <item x="842"/>
        <item x="161"/>
        <item x="588"/>
        <item x="137"/>
        <item x="316"/>
        <item x="128"/>
        <item x="435"/>
        <item x="29"/>
        <item x="757"/>
        <item x="4"/>
        <item x="257"/>
        <item x="86"/>
        <item x="601"/>
        <item x="606"/>
        <item x="112"/>
        <item x="69"/>
        <item x="461"/>
        <item x="67"/>
        <item x="312"/>
        <item x="114"/>
        <item x="111"/>
        <item x="348"/>
        <item x="146"/>
        <item x="476"/>
        <item x="121"/>
        <item x="288"/>
        <item x="726"/>
        <item x="868"/>
        <item x="231"/>
        <item x="706"/>
        <item x="760"/>
        <item x="880"/>
        <item x="230"/>
        <item x="867"/>
        <item x="569"/>
        <item x="478"/>
        <item x="271"/>
        <item x="381"/>
        <item x="548"/>
        <item x="171"/>
        <item x="628"/>
        <item x="50"/>
        <item x="885"/>
        <item x="846"/>
        <item x="242"/>
        <item x="550"/>
        <item x="600"/>
        <item x="210"/>
        <item x="670"/>
        <item x="853"/>
        <item x="332"/>
        <item x="806"/>
        <item x="817"/>
        <item x="388"/>
        <item x="144"/>
        <item x="402"/>
        <item x="744"/>
        <item x="118"/>
        <item x="322"/>
        <item x="571"/>
        <item x="427"/>
        <item x="211"/>
        <item x="582"/>
        <item x="520"/>
        <item x="243"/>
        <item x="886"/>
        <item x="372"/>
        <item x="840"/>
        <item x="272"/>
        <item x="277"/>
        <item x="419"/>
        <item x="293"/>
        <item x="176"/>
        <item x="205"/>
        <item x="62"/>
        <item x="741"/>
        <item x="279"/>
        <item x="765"/>
        <item x="687"/>
        <item x="510"/>
        <item x="599"/>
        <item x="339"/>
        <item x="13"/>
        <item x="178"/>
        <item x="12"/>
        <item x="753"/>
        <item x="337"/>
        <item x="738"/>
        <item x="10"/>
        <item x="329"/>
        <item x="507"/>
        <item x="234"/>
        <item x="865"/>
        <item x="620"/>
        <item x="60"/>
        <item x="665"/>
        <item x="696"/>
        <item x="536"/>
        <item x="187"/>
        <item x="241"/>
        <item x="41"/>
        <item x="97"/>
        <item x="154"/>
        <item x="576"/>
        <item x="887"/>
        <item x="756"/>
        <item x="798"/>
        <item x="391"/>
        <item x="125"/>
        <item x="84"/>
        <item x="577"/>
        <item x="464"/>
        <item x="844"/>
        <item x="203"/>
        <item x="445"/>
        <item x="684"/>
        <item x="428"/>
        <item x="315"/>
        <item x="64"/>
        <item x="795"/>
        <item x="57"/>
        <item x="197"/>
        <item x="449"/>
        <item x="788"/>
        <item x="379"/>
        <item x="679"/>
        <item x="843"/>
        <item x="72"/>
        <item x="715"/>
        <item x="399"/>
        <item x="561"/>
        <item x="175"/>
        <item x="186"/>
        <item x="134"/>
        <item x="874"/>
        <item x="505"/>
        <item x="475"/>
        <item x="664"/>
        <item x="711"/>
        <item x="153"/>
        <item x="34"/>
        <item x="458"/>
        <item x="647"/>
        <item x="595"/>
        <item x="79"/>
        <item x="526"/>
        <item x="674"/>
        <item x="610"/>
        <item x="447"/>
        <item x="864"/>
        <item x="650"/>
        <item x="110"/>
        <item x="296"/>
        <item x="504"/>
        <item t="default"/>
      </items>
    </pivotField>
    <pivotField numFmtId="164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dragToRow="0" dragToCol="0" dragToPage="0" showAll="0" defaultSubtota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Premium" fld="2" baseField="0" baseItem="0" numFmtId="4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E8E5-8CA2-4440-BB71-CE6926865A6A}">
  <dimension ref="A1:M51"/>
  <sheetViews>
    <sheetView tabSelected="1" zoomScaleNormal="100" workbookViewId="0">
      <selection activeCell="F39" sqref="F39"/>
    </sheetView>
  </sheetViews>
  <sheetFormatPr defaultColWidth="10.6640625" defaultRowHeight="15.5" x14ac:dyDescent="0.35"/>
  <cols>
    <col min="3" max="4" width="10.83203125" customWidth="1"/>
  </cols>
  <sheetData>
    <row r="1" spans="1:13" x14ac:dyDescent="0.3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6" thickBot="1" x14ac:dyDescent="0.4">
      <c r="A2" s="71"/>
      <c r="B2" s="167" t="s">
        <v>14</v>
      </c>
      <c r="C2" s="167"/>
      <c r="D2" s="167"/>
      <c r="E2" s="167"/>
      <c r="F2" s="167"/>
      <c r="G2" s="71"/>
      <c r="H2" s="71"/>
      <c r="I2" s="15"/>
      <c r="J2" s="11"/>
      <c r="K2" s="11"/>
      <c r="L2" s="71"/>
      <c r="M2" s="71"/>
    </row>
    <row r="3" spans="1:13" x14ac:dyDescent="0.35">
      <c r="A3" s="71"/>
      <c r="B3" s="66" t="s">
        <v>0</v>
      </c>
      <c r="C3" s="3" t="s">
        <v>1</v>
      </c>
      <c r="D3" s="3"/>
      <c r="E3" s="3" t="s">
        <v>28</v>
      </c>
      <c r="F3" s="4">
        <v>5</v>
      </c>
      <c r="G3" s="71"/>
      <c r="H3" s="71"/>
      <c r="I3" s="16"/>
      <c r="J3" s="16"/>
      <c r="K3" s="16"/>
      <c r="L3" s="71"/>
      <c r="M3" s="71"/>
    </row>
    <row r="4" spans="1:13" x14ac:dyDescent="0.35">
      <c r="A4" s="71"/>
      <c r="B4" s="72" t="s">
        <v>2</v>
      </c>
      <c r="C4" s="199" t="s">
        <v>8</v>
      </c>
      <c r="D4" s="199"/>
      <c r="E4" s="73" t="s">
        <v>81</v>
      </c>
      <c r="F4" s="74" t="b">
        <f>F3=5</f>
        <v>1</v>
      </c>
      <c r="G4" s="71"/>
      <c r="H4" s="71"/>
      <c r="I4" s="16"/>
      <c r="J4" s="16"/>
      <c r="K4" s="16"/>
      <c r="L4" s="71"/>
      <c r="M4" s="71"/>
    </row>
    <row r="5" spans="1:13" x14ac:dyDescent="0.35">
      <c r="A5" s="71"/>
      <c r="B5" s="75" t="s">
        <v>3</v>
      </c>
      <c r="C5" s="200" t="s">
        <v>9</v>
      </c>
      <c r="D5" s="200"/>
      <c r="E5" s="76" t="s">
        <v>82</v>
      </c>
      <c r="F5" s="5" t="b">
        <f>F3&lt;&gt;5</f>
        <v>0</v>
      </c>
      <c r="G5" s="71"/>
      <c r="H5" s="71"/>
      <c r="I5" s="16"/>
      <c r="J5" s="16"/>
      <c r="K5" s="16"/>
      <c r="L5" s="71"/>
      <c r="M5" s="71"/>
    </row>
    <row r="6" spans="1:13" x14ac:dyDescent="0.35">
      <c r="A6" s="71"/>
      <c r="B6" s="77" t="s">
        <v>4</v>
      </c>
      <c r="C6" s="201" t="s">
        <v>10</v>
      </c>
      <c r="D6" s="201"/>
      <c r="E6" s="78" t="s">
        <v>83</v>
      </c>
      <c r="F6" s="7" t="b">
        <f>F3&gt;4</f>
        <v>1</v>
      </c>
      <c r="G6" s="71"/>
      <c r="H6" s="71"/>
      <c r="I6" s="79"/>
      <c r="J6" s="79"/>
      <c r="K6" s="79"/>
      <c r="L6" s="71"/>
      <c r="M6" s="71"/>
    </row>
    <row r="7" spans="1:13" x14ac:dyDescent="0.35">
      <c r="A7" s="71"/>
      <c r="B7" s="75" t="s">
        <v>5</v>
      </c>
      <c r="C7" s="200" t="s">
        <v>11</v>
      </c>
      <c r="D7" s="200"/>
      <c r="E7" s="76" t="s">
        <v>84</v>
      </c>
      <c r="F7" s="80" t="b">
        <f>F3&lt;5</f>
        <v>0</v>
      </c>
      <c r="G7" s="71"/>
      <c r="H7" s="71"/>
      <c r="I7" s="79"/>
      <c r="J7" s="79"/>
      <c r="K7" s="79"/>
      <c r="L7" s="71"/>
      <c r="M7" s="71"/>
    </row>
    <row r="8" spans="1:13" x14ac:dyDescent="0.35">
      <c r="A8" s="71"/>
      <c r="B8" s="72" t="s">
        <v>6</v>
      </c>
      <c r="C8" s="199" t="s">
        <v>12</v>
      </c>
      <c r="D8" s="199"/>
      <c r="E8" s="73" t="s">
        <v>85</v>
      </c>
      <c r="F8" s="81" t="b">
        <f>F3&gt;=5</f>
        <v>1</v>
      </c>
      <c r="G8" s="71"/>
      <c r="H8" s="71"/>
      <c r="I8" s="79"/>
      <c r="J8" s="79"/>
      <c r="K8" s="79"/>
      <c r="L8" s="71"/>
      <c r="M8" s="71"/>
    </row>
    <row r="9" spans="1:13" ht="16" thickBot="1" x14ac:dyDescent="0.4">
      <c r="A9" s="71"/>
      <c r="B9" s="82" t="s">
        <v>7</v>
      </c>
      <c r="C9" s="198" t="s">
        <v>13</v>
      </c>
      <c r="D9" s="198"/>
      <c r="E9" s="8" t="s">
        <v>86</v>
      </c>
      <c r="F9" s="9" t="b">
        <f>F3&lt;=4</f>
        <v>0</v>
      </c>
      <c r="G9" s="71"/>
      <c r="H9" s="71"/>
      <c r="I9" s="71"/>
      <c r="J9" s="71"/>
      <c r="K9" s="71"/>
      <c r="L9" s="71"/>
      <c r="M9" s="71"/>
    </row>
    <row r="10" spans="1:13" x14ac:dyDescent="0.3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x14ac:dyDescent="0.35">
      <c r="A11" s="71"/>
      <c r="B11" s="14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16" thickBot="1" x14ac:dyDescent="0.4">
      <c r="A12" s="15"/>
      <c r="B12" s="169" t="s">
        <v>29</v>
      </c>
      <c r="C12" s="169"/>
      <c r="D12" s="169"/>
      <c r="E12" s="169"/>
      <c r="F12" s="169"/>
      <c r="G12" s="169"/>
      <c r="H12" s="169"/>
      <c r="I12" s="169"/>
      <c r="J12" s="71"/>
      <c r="K12" s="71"/>
      <c r="L12" s="71"/>
      <c r="M12" s="71"/>
    </row>
    <row r="13" spans="1:13" x14ac:dyDescent="0.35">
      <c r="A13" s="15"/>
      <c r="B13" s="23" t="s">
        <v>32</v>
      </c>
      <c r="C13" s="24"/>
      <c r="D13" s="24" t="s">
        <v>33</v>
      </c>
      <c r="E13" s="25" t="s">
        <v>34</v>
      </c>
      <c r="F13" s="15"/>
      <c r="G13" s="15" t="s">
        <v>30</v>
      </c>
      <c r="H13" s="11"/>
      <c r="I13" s="11"/>
      <c r="J13" s="15"/>
      <c r="K13" s="11"/>
      <c r="L13" s="11"/>
      <c r="M13" s="71"/>
    </row>
    <row r="14" spans="1:13" ht="17" customHeight="1" x14ac:dyDescent="0.35">
      <c r="A14" s="15"/>
      <c r="B14" s="18">
        <v>1</v>
      </c>
      <c r="C14" s="17"/>
      <c r="D14" s="17" t="s">
        <v>35</v>
      </c>
      <c r="E14" s="19">
        <f>B14*5</f>
        <v>5</v>
      </c>
      <c r="F14" s="16"/>
      <c r="G14" s="170" t="s">
        <v>31</v>
      </c>
      <c r="H14" s="170"/>
      <c r="I14" s="170"/>
      <c r="J14" s="16"/>
      <c r="K14" s="16"/>
      <c r="L14" s="16"/>
      <c r="M14" s="71"/>
    </row>
    <row r="15" spans="1:13" x14ac:dyDescent="0.35">
      <c r="A15" s="15"/>
      <c r="B15" s="18">
        <v>2</v>
      </c>
      <c r="C15" s="17"/>
      <c r="D15" s="17" t="s">
        <v>36</v>
      </c>
      <c r="E15" s="19">
        <f t="shared" ref="E15:E16" si="0">B15*5</f>
        <v>10</v>
      </c>
      <c r="F15" s="16"/>
      <c r="G15" s="170"/>
      <c r="H15" s="170"/>
      <c r="I15" s="170"/>
      <c r="J15" s="16"/>
      <c r="K15" s="16"/>
      <c r="L15" s="16"/>
      <c r="M15" s="71"/>
    </row>
    <row r="16" spans="1:13" ht="16" thickBot="1" x14ac:dyDescent="0.4">
      <c r="A16" s="15"/>
      <c r="B16" s="20">
        <v>3</v>
      </c>
      <c r="C16" s="21"/>
      <c r="D16" s="21" t="s">
        <v>37</v>
      </c>
      <c r="E16" s="22">
        <f t="shared" si="0"/>
        <v>15</v>
      </c>
      <c r="F16" s="16"/>
      <c r="G16" s="170"/>
      <c r="H16" s="170"/>
      <c r="I16" s="170"/>
      <c r="J16" s="16"/>
      <c r="K16" s="16"/>
      <c r="L16" s="16"/>
      <c r="M16" s="71"/>
    </row>
    <row r="17" spans="1:13" ht="16" customHeight="1" x14ac:dyDescent="0.35">
      <c r="A17" s="15"/>
      <c r="B17" s="79"/>
      <c r="C17" s="79"/>
      <c r="D17" s="79"/>
      <c r="E17" s="83"/>
      <c r="F17" s="79"/>
      <c r="G17" s="171" t="s">
        <v>173</v>
      </c>
      <c r="H17" s="171"/>
      <c r="I17" s="171"/>
      <c r="J17" s="79"/>
      <c r="K17" s="79"/>
      <c r="L17" s="79"/>
      <c r="M17" s="71"/>
    </row>
    <row r="18" spans="1:13" x14ac:dyDescent="0.35">
      <c r="A18" s="15"/>
      <c r="B18" s="79"/>
      <c r="C18" s="79"/>
      <c r="D18" s="79"/>
      <c r="E18" s="83"/>
      <c r="F18" s="79"/>
      <c r="G18" s="171"/>
      <c r="H18" s="171"/>
      <c r="I18" s="171"/>
      <c r="J18" s="79"/>
      <c r="K18" s="79"/>
      <c r="L18" s="79"/>
      <c r="M18" s="71"/>
    </row>
    <row r="19" spans="1:13" x14ac:dyDescent="0.35">
      <c r="A19" s="15"/>
      <c r="B19" s="79"/>
      <c r="C19" s="79"/>
      <c r="D19" s="79"/>
      <c r="E19" s="83"/>
      <c r="F19" s="79"/>
      <c r="G19" s="171"/>
      <c r="H19" s="171"/>
      <c r="I19" s="171"/>
      <c r="J19" s="79"/>
      <c r="K19" s="79"/>
      <c r="L19" s="79"/>
      <c r="M19" s="71"/>
    </row>
    <row r="20" spans="1:13" x14ac:dyDescent="0.35">
      <c r="A20" s="15"/>
      <c r="B20" s="15"/>
      <c r="C20" s="15"/>
      <c r="D20" s="15"/>
      <c r="E20" s="83"/>
      <c r="F20" s="83"/>
      <c r="G20" s="83"/>
      <c r="H20" s="83"/>
      <c r="I20" s="15"/>
      <c r="J20" s="71"/>
      <c r="K20" s="71"/>
      <c r="L20" s="71"/>
      <c r="M20" s="71"/>
    </row>
    <row r="21" spans="1:13" x14ac:dyDescent="0.35">
      <c r="A21" s="15"/>
      <c r="B21" s="84"/>
      <c r="C21" s="15"/>
      <c r="D21" s="15"/>
      <c r="E21" s="12"/>
      <c r="F21" s="13"/>
      <c r="G21" s="15"/>
      <c r="H21" s="15"/>
      <c r="I21" s="15"/>
      <c r="J21" s="71"/>
      <c r="K21" s="71"/>
      <c r="L21" s="71"/>
      <c r="M21" s="71"/>
    </row>
    <row r="22" spans="1:13" ht="16" thickBot="1" x14ac:dyDescent="0.4">
      <c r="A22" s="85"/>
      <c r="B22" s="168" t="s">
        <v>38</v>
      </c>
      <c r="C22" s="168"/>
      <c r="D22" s="168"/>
      <c r="E22" s="168"/>
      <c r="F22" s="168"/>
      <c r="G22" s="168"/>
      <c r="H22" s="168"/>
      <c r="I22" s="168"/>
      <c r="J22" s="71"/>
      <c r="K22" s="71"/>
      <c r="L22" s="71"/>
      <c r="M22" s="71"/>
    </row>
    <row r="23" spans="1:13" ht="16" customHeight="1" x14ac:dyDescent="0.35">
      <c r="A23" s="71"/>
      <c r="B23" s="23" t="s">
        <v>42</v>
      </c>
      <c r="C23" s="24" t="s">
        <v>43</v>
      </c>
      <c r="D23" s="24" t="s">
        <v>33</v>
      </c>
      <c r="E23" s="25" t="s">
        <v>34</v>
      </c>
      <c r="F23" s="71"/>
      <c r="G23" s="176" t="s">
        <v>39</v>
      </c>
      <c r="H23" s="176"/>
      <c r="I23" s="176"/>
      <c r="J23" s="71"/>
      <c r="K23" s="71"/>
      <c r="L23" s="71"/>
      <c r="M23" s="71"/>
    </row>
    <row r="24" spans="1:13" x14ac:dyDescent="0.35">
      <c r="A24" s="71"/>
      <c r="B24" s="18">
        <v>1</v>
      </c>
      <c r="C24" s="17">
        <v>10</v>
      </c>
      <c r="D24" s="27" t="s">
        <v>44</v>
      </c>
      <c r="E24" s="19">
        <f>B24*$C$24</f>
        <v>10</v>
      </c>
      <c r="F24" s="71"/>
      <c r="G24" s="176"/>
      <c r="H24" s="176"/>
      <c r="I24" s="176"/>
      <c r="J24" s="71"/>
      <c r="K24" s="71"/>
      <c r="L24" s="71"/>
      <c r="M24" s="71"/>
    </row>
    <row r="25" spans="1:13" x14ac:dyDescent="0.35">
      <c r="A25" s="71"/>
      <c r="B25" s="18">
        <v>2</v>
      </c>
      <c r="C25" s="17"/>
      <c r="D25" s="27" t="s">
        <v>45</v>
      </c>
      <c r="E25" s="19">
        <f t="shared" ref="E25:E26" si="1">B25*$C$24</f>
        <v>20</v>
      </c>
      <c r="F25" s="71"/>
      <c r="G25" s="176"/>
      <c r="H25" s="176"/>
      <c r="I25" s="176"/>
      <c r="J25" s="71"/>
      <c r="K25" s="71"/>
      <c r="L25" s="71"/>
      <c r="M25" s="71"/>
    </row>
    <row r="26" spans="1:13" ht="16" customHeight="1" thickBot="1" x14ac:dyDescent="0.4">
      <c r="A26" s="71"/>
      <c r="B26" s="20">
        <v>3</v>
      </c>
      <c r="C26" s="21"/>
      <c r="D26" s="28" t="s">
        <v>46</v>
      </c>
      <c r="E26" s="22">
        <f t="shared" si="1"/>
        <v>30</v>
      </c>
      <c r="F26" s="71"/>
      <c r="G26" s="26" t="s">
        <v>40</v>
      </c>
      <c r="H26" s="26"/>
      <c r="I26" s="26"/>
      <c r="J26" s="71"/>
      <c r="K26" s="71"/>
      <c r="L26" s="71"/>
      <c r="M26" s="71"/>
    </row>
    <row r="27" spans="1:13" x14ac:dyDescent="0.35">
      <c r="A27" s="71"/>
      <c r="B27" s="71"/>
      <c r="C27" s="71"/>
      <c r="D27" s="71"/>
      <c r="E27" s="71"/>
      <c r="F27" s="71"/>
      <c r="G27" s="177" t="s">
        <v>41</v>
      </c>
      <c r="H27" s="177"/>
      <c r="I27" s="177"/>
      <c r="J27" s="71"/>
      <c r="K27" s="71"/>
      <c r="L27" s="71"/>
      <c r="M27" s="71"/>
    </row>
    <row r="28" spans="1:13" x14ac:dyDescent="0.35">
      <c r="A28" s="71"/>
      <c r="B28" s="71"/>
      <c r="C28" s="71"/>
      <c r="D28" s="71"/>
      <c r="E28" s="71"/>
      <c r="F28" s="71"/>
      <c r="G28" s="177"/>
      <c r="H28" s="177"/>
      <c r="I28" s="177"/>
      <c r="J28" s="71"/>
      <c r="K28" s="71"/>
      <c r="L28" s="71"/>
      <c r="M28" s="71"/>
    </row>
    <row r="29" spans="1:13" x14ac:dyDescent="0.3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x14ac:dyDescent="0.3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6" thickBot="1" x14ac:dyDescent="0.4">
      <c r="A31" s="71"/>
      <c r="B31" s="167" t="s">
        <v>47</v>
      </c>
      <c r="C31" s="167"/>
      <c r="D31" s="167"/>
      <c r="E31" s="167"/>
      <c r="F31" s="167"/>
      <c r="G31" s="167"/>
      <c r="H31" s="167"/>
      <c r="I31" s="167"/>
      <c r="J31" s="71"/>
      <c r="K31" s="71"/>
      <c r="L31" s="71"/>
      <c r="M31" s="71"/>
    </row>
    <row r="32" spans="1:13" x14ac:dyDescent="0.35">
      <c r="A32" s="71"/>
      <c r="B32" s="86" t="s">
        <v>42</v>
      </c>
      <c r="C32" s="196" t="s">
        <v>43</v>
      </c>
      <c r="D32" s="196"/>
      <c r="E32" s="197"/>
      <c r="F32" s="71"/>
      <c r="G32" s="194" t="s">
        <v>149</v>
      </c>
      <c r="H32" s="194"/>
      <c r="I32" s="194"/>
      <c r="J32" s="71"/>
      <c r="K32" s="71"/>
      <c r="L32" s="71"/>
      <c r="M32" s="71"/>
    </row>
    <row r="33" spans="1:13" x14ac:dyDescent="0.35">
      <c r="A33" s="71"/>
      <c r="B33" s="87"/>
      <c r="C33" s="88">
        <v>5</v>
      </c>
      <c r="D33" s="88">
        <v>10</v>
      </c>
      <c r="E33" s="89">
        <v>15</v>
      </c>
      <c r="F33" s="71"/>
      <c r="G33" s="194"/>
      <c r="H33" s="194"/>
      <c r="I33" s="194"/>
      <c r="J33" s="71"/>
      <c r="K33" s="71"/>
      <c r="L33" s="71"/>
      <c r="M33" s="71"/>
    </row>
    <row r="34" spans="1:13" x14ac:dyDescent="0.35">
      <c r="A34" s="71"/>
      <c r="B34" s="87">
        <v>3</v>
      </c>
      <c r="C34" s="90">
        <f>$B34*C$33</f>
        <v>15</v>
      </c>
      <c r="D34" s="90">
        <f>$B34*D$33</f>
        <v>30</v>
      </c>
      <c r="E34" s="91">
        <f t="shared" ref="D34:E35" si="2">$B34*E$33</f>
        <v>45</v>
      </c>
      <c r="F34" s="71"/>
      <c r="G34" s="71" t="s">
        <v>48</v>
      </c>
      <c r="H34" s="71"/>
      <c r="I34" s="71"/>
      <c r="J34" s="71"/>
      <c r="K34" s="71"/>
      <c r="L34" s="71"/>
      <c r="M34" s="71"/>
    </row>
    <row r="35" spans="1:13" x14ac:dyDescent="0.35">
      <c r="A35" s="71"/>
      <c r="B35" s="87">
        <v>6</v>
      </c>
      <c r="C35" s="90">
        <f t="shared" ref="C35" si="3">$B35*C$33</f>
        <v>30</v>
      </c>
      <c r="D35" s="90">
        <f t="shared" si="2"/>
        <v>60</v>
      </c>
      <c r="E35" s="91">
        <f t="shared" si="2"/>
        <v>90</v>
      </c>
      <c r="F35" s="71"/>
      <c r="G35" s="14"/>
      <c r="H35" s="195" t="s">
        <v>174</v>
      </c>
      <c r="I35" s="195"/>
      <c r="J35" s="71"/>
      <c r="K35" s="71"/>
      <c r="L35" s="71"/>
      <c r="M35" s="71"/>
    </row>
    <row r="36" spans="1:13" x14ac:dyDescent="0.35">
      <c r="A36" s="71"/>
      <c r="B36" s="92"/>
      <c r="C36" s="85"/>
      <c r="D36" s="85"/>
      <c r="E36" s="93"/>
      <c r="F36" s="71"/>
      <c r="G36" s="71"/>
      <c r="H36" s="195"/>
      <c r="I36" s="195"/>
      <c r="J36" s="71"/>
      <c r="K36" s="71"/>
      <c r="L36" s="71"/>
      <c r="M36" s="71"/>
    </row>
    <row r="37" spans="1:13" x14ac:dyDescent="0.35">
      <c r="A37" s="71"/>
      <c r="B37" s="94" t="s">
        <v>49</v>
      </c>
      <c r="C37" s="95" t="s">
        <v>138</v>
      </c>
      <c r="D37" s="95" t="s">
        <v>140</v>
      </c>
      <c r="E37" s="96" t="s">
        <v>142</v>
      </c>
      <c r="F37" s="71"/>
      <c r="G37" s="71"/>
      <c r="H37" s="195" t="s">
        <v>175</v>
      </c>
      <c r="I37" s="195"/>
      <c r="J37" s="71"/>
      <c r="K37" s="71"/>
      <c r="L37" s="71"/>
      <c r="M37" s="71"/>
    </row>
    <row r="38" spans="1:13" ht="16" thickBot="1" x14ac:dyDescent="0.4">
      <c r="A38" s="71"/>
      <c r="B38" s="97"/>
      <c r="C38" s="98" t="s">
        <v>139</v>
      </c>
      <c r="D38" s="98" t="s">
        <v>141</v>
      </c>
      <c r="E38" s="99" t="s">
        <v>143</v>
      </c>
      <c r="F38" s="71"/>
      <c r="G38" s="71"/>
      <c r="H38" s="195"/>
      <c r="I38" s="195"/>
      <c r="J38" s="71"/>
      <c r="K38" s="71"/>
      <c r="L38" s="71"/>
      <c r="M38" s="71"/>
    </row>
    <row r="39" spans="1:13" x14ac:dyDescent="0.3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x14ac:dyDescent="0.3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16" thickBot="1" x14ac:dyDescent="0.4">
      <c r="A41" s="71"/>
      <c r="B41" s="186" t="s">
        <v>15</v>
      </c>
      <c r="C41" s="186"/>
      <c r="D41" s="186"/>
      <c r="E41" s="186"/>
      <c r="F41" s="186"/>
      <c r="G41" s="186"/>
      <c r="H41" s="186"/>
      <c r="I41" s="71"/>
      <c r="J41" s="71"/>
      <c r="K41" s="71"/>
      <c r="L41" s="71"/>
      <c r="M41" s="71"/>
    </row>
    <row r="42" spans="1:13" x14ac:dyDescent="0.35">
      <c r="A42" s="71"/>
      <c r="B42" s="187" t="s">
        <v>18</v>
      </c>
      <c r="C42" s="188"/>
      <c r="D42" s="67"/>
      <c r="E42" s="3" t="s">
        <v>19</v>
      </c>
      <c r="F42" s="3"/>
      <c r="G42" s="188" t="s">
        <v>27</v>
      </c>
      <c r="H42" s="189"/>
      <c r="I42" s="71"/>
      <c r="J42" s="71"/>
      <c r="K42" s="71"/>
      <c r="L42" s="71"/>
      <c r="M42" s="71"/>
    </row>
    <row r="43" spans="1:13" x14ac:dyDescent="0.35">
      <c r="A43" s="71"/>
      <c r="B43" s="190" t="s">
        <v>150</v>
      </c>
      <c r="C43" s="191"/>
      <c r="D43" s="191"/>
      <c r="E43" s="192" t="s">
        <v>20</v>
      </c>
      <c r="F43" s="192"/>
      <c r="G43" s="192" t="s">
        <v>22</v>
      </c>
      <c r="H43" s="193"/>
      <c r="I43" s="71"/>
      <c r="J43" s="71"/>
      <c r="K43" s="71"/>
      <c r="L43" s="71"/>
      <c r="M43" s="71"/>
    </row>
    <row r="44" spans="1:13" x14ac:dyDescent="0.35">
      <c r="A44" s="71"/>
      <c r="B44" s="190"/>
      <c r="C44" s="191"/>
      <c r="D44" s="191"/>
      <c r="E44" s="192"/>
      <c r="F44" s="192"/>
      <c r="G44" s="192"/>
      <c r="H44" s="193"/>
      <c r="I44" s="71"/>
      <c r="J44" s="71"/>
      <c r="K44" s="71"/>
      <c r="L44" s="71"/>
      <c r="M44" s="71"/>
    </row>
    <row r="45" spans="1:13" x14ac:dyDescent="0.35">
      <c r="A45" s="71"/>
      <c r="B45" s="178" t="s">
        <v>151</v>
      </c>
      <c r="C45" s="179"/>
      <c r="D45" s="179"/>
      <c r="E45" s="180" t="s">
        <v>21</v>
      </c>
      <c r="F45" s="180"/>
      <c r="G45" s="180" t="s">
        <v>23</v>
      </c>
      <c r="H45" s="181"/>
      <c r="I45" s="71"/>
      <c r="J45" s="71"/>
      <c r="K45" s="71"/>
      <c r="L45" s="71"/>
      <c r="M45" s="71"/>
    </row>
    <row r="46" spans="1:13" x14ac:dyDescent="0.35">
      <c r="A46" s="71"/>
      <c r="B46" s="178"/>
      <c r="C46" s="179"/>
      <c r="D46" s="179"/>
      <c r="E46" s="180"/>
      <c r="F46" s="180"/>
      <c r="G46" s="180"/>
      <c r="H46" s="181"/>
      <c r="I46" s="71"/>
      <c r="J46" s="71"/>
      <c r="K46" s="71"/>
      <c r="L46" s="71"/>
      <c r="M46" s="71"/>
    </row>
    <row r="47" spans="1:13" x14ac:dyDescent="0.35">
      <c r="A47" s="71"/>
      <c r="B47" s="182" t="s">
        <v>16</v>
      </c>
      <c r="C47" s="183"/>
      <c r="D47" s="183"/>
      <c r="E47" s="184" t="s">
        <v>24</v>
      </c>
      <c r="F47" s="184"/>
      <c r="G47" s="183" t="s">
        <v>246</v>
      </c>
      <c r="H47" s="185"/>
      <c r="I47" s="71"/>
      <c r="J47" s="71"/>
      <c r="K47" s="71"/>
      <c r="L47" s="71"/>
      <c r="M47" s="71"/>
    </row>
    <row r="48" spans="1:13" ht="16" thickBot="1" x14ac:dyDescent="0.4">
      <c r="A48" s="71"/>
      <c r="B48" s="172" t="s">
        <v>17</v>
      </c>
      <c r="C48" s="173"/>
      <c r="D48" s="173"/>
      <c r="E48" s="174" t="s">
        <v>25</v>
      </c>
      <c r="F48" s="174"/>
      <c r="G48" s="174" t="s">
        <v>26</v>
      </c>
      <c r="H48" s="175"/>
      <c r="I48" s="71"/>
      <c r="J48" s="71"/>
      <c r="K48" s="71"/>
      <c r="L48" s="71"/>
      <c r="M48" s="71"/>
    </row>
    <row r="49" spans="1:13" x14ac:dyDescent="0.3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1" spans="1:13" x14ac:dyDescent="0.35">
      <c r="B51" s="14"/>
    </row>
  </sheetData>
  <mergeCells count="33">
    <mergeCell ref="C9:D9"/>
    <mergeCell ref="B2:F2"/>
    <mergeCell ref="C4:D4"/>
    <mergeCell ref="C5:D5"/>
    <mergeCell ref="C6:D6"/>
    <mergeCell ref="C7:D7"/>
    <mergeCell ref="C8:D8"/>
    <mergeCell ref="G43:H44"/>
    <mergeCell ref="G32:I33"/>
    <mergeCell ref="H35:I36"/>
    <mergeCell ref="H37:I38"/>
    <mergeCell ref="C32:E32"/>
    <mergeCell ref="B48:D48"/>
    <mergeCell ref="E48:F48"/>
    <mergeCell ref="G48:H48"/>
    <mergeCell ref="G23:I25"/>
    <mergeCell ref="G27:I28"/>
    <mergeCell ref="B45:D46"/>
    <mergeCell ref="E45:F46"/>
    <mergeCell ref="G45:H46"/>
    <mergeCell ref="B47:D47"/>
    <mergeCell ref="E47:F47"/>
    <mergeCell ref="G47:H47"/>
    <mergeCell ref="B41:H41"/>
    <mergeCell ref="B42:C42"/>
    <mergeCell ref="G42:H42"/>
    <mergeCell ref="B43:D44"/>
    <mergeCell ref="E43:F44"/>
    <mergeCell ref="B31:I31"/>
    <mergeCell ref="B22:I22"/>
    <mergeCell ref="B12:I12"/>
    <mergeCell ref="G14:I16"/>
    <mergeCell ref="G17:I19"/>
  </mergeCells>
  <phoneticPr fontId="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43FA2-D75B-F34D-8E77-09C4E8F3E150}">
  <dimension ref="A1:F25"/>
  <sheetViews>
    <sheetView zoomScaleNormal="100" workbookViewId="0">
      <selection activeCell="D9" sqref="D9"/>
    </sheetView>
  </sheetViews>
  <sheetFormatPr defaultColWidth="10.6640625" defaultRowHeight="15.5" x14ac:dyDescent="0.35"/>
  <cols>
    <col min="2" max="2" width="12.1640625" bestFit="1" customWidth="1"/>
    <col min="3" max="3" width="15.5" bestFit="1" customWidth="1"/>
    <col min="4" max="4" width="15" bestFit="1" customWidth="1"/>
    <col min="7" max="7" width="12.1640625" bestFit="1" customWidth="1"/>
    <col min="8" max="8" width="17" bestFit="1" customWidth="1"/>
  </cols>
  <sheetData>
    <row r="1" spans="1:6" x14ac:dyDescent="0.35">
      <c r="B1" s="71"/>
      <c r="C1" s="71"/>
      <c r="D1" s="71"/>
      <c r="E1" s="71"/>
      <c r="F1" s="71"/>
    </row>
    <row r="2" spans="1:6" x14ac:dyDescent="0.35">
      <c r="B2" s="71"/>
      <c r="C2" s="71"/>
      <c r="D2" s="71"/>
      <c r="E2" s="71"/>
      <c r="F2" s="71"/>
    </row>
    <row r="3" spans="1:6" x14ac:dyDescent="0.35">
      <c r="A3" t="s">
        <v>225</v>
      </c>
      <c r="B3" s="131" t="s">
        <v>144</v>
      </c>
      <c r="C3" s="71" t="s">
        <v>146</v>
      </c>
      <c r="D3" s="71"/>
      <c r="E3" s="71"/>
      <c r="F3" s="71"/>
    </row>
    <row r="4" spans="1:6" x14ac:dyDescent="0.35">
      <c r="B4" s="132" t="s">
        <v>117</v>
      </c>
      <c r="C4" s="133">
        <v>312944.90999999997</v>
      </c>
      <c r="D4" s="71"/>
      <c r="E4" s="71"/>
      <c r="F4" s="71"/>
    </row>
    <row r="5" spans="1:6" x14ac:dyDescent="0.35">
      <c r="B5" s="132" t="s">
        <v>118</v>
      </c>
      <c r="C5" s="133">
        <v>382200.61999999994</v>
      </c>
      <c r="D5" s="71"/>
      <c r="E5" s="71"/>
      <c r="F5" s="71"/>
    </row>
    <row r="6" spans="1:6" x14ac:dyDescent="0.35">
      <c r="B6" s="132" t="s">
        <v>107</v>
      </c>
      <c r="C6" s="133">
        <v>315298.7100000002</v>
      </c>
      <c r="D6" s="71"/>
      <c r="E6" s="71"/>
      <c r="F6" s="71"/>
    </row>
    <row r="7" spans="1:6" x14ac:dyDescent="0.35">
      <c r="B7" s="132" t="s">
        <v>119</v>
      </c>
      <c r="C7" s="133">
        <v>437839.86999999982</v>
      </c>
      <c r="D7" s="71"/>
      <c r="E7" s="71"/>
      <c r="F7" s="71"/>
    </row>
    <row r="8" spans="1:6" x14ac:dyDescent="0.35">
      <c r="B8" s="132" t="s">
        <v>145</v>
      </c>
      <c r="C8" s="133">
        <v>1448284.1099999999</v>
      </c>
      <c r="D8" s="71"/>
      <c r="E8" s="71"/>
      <c r="F8" s="71"/>
    </row>
    <row r="9" spans="1:6" x14ac:dyDescent="0.35">
      <c r="B9" s="71"/>
      <c r="C9" s="71"/>
      <c r="D9" s="71"/>
      <c r="E9" s="71"/>
      <c r="F9" s="71"/>
    </row>
    <row r="10" spans="1:6" x14ac:dyDescent="0.35">
      <c r="B10" s="71"/>
      <c r="C10" s="71"/>
      <c r="D10" s="71"/>
      <c r="E10" s="71"/>
      <c r="F10" s="71"/>
    </row>
    <row r="11" spans="1:6" x14ac:dyDescent="0.35">
      <c r="A11" t="s">
        <v>226</v>
      </c>
      <c r="B11" s="131" t="s">
        <v>144</v>
      </c>
      <c r="C11" s="71" t="s">
        <v>147</v>
      </c>
      <c r="D11" s="71"/>
      <c r="E11" s="71"/>
      <c r="F11" s="71"/>
    </row>
    <row r="12" spans="1:6" x14ac:dyDescent="0.35">
      <c r="B12" s="132" t="s">
        <v>110</v>
      </c>
      <c r="C12" s="134">
        <v>57.430809399477809</v>
      </c>
      <c r="D12" s="71"/>
      <c r="E12" s="71"/>
      <c r="F12" s="71"/>
    </row>
    <row r="13" spans="1:6" x14ac:dyDescent="0.35">
      <c r="B13" s="132" t="s">
        <v>111</v>
      </c>
      <c r="C13" s="134">
        <v>39.023210831721471</v>
      </c>
      <c r="D13" s="71"/>
      <c r="E13" s="71"/>
      <c r="F13" s="71"/>
    </row>
    <row r="14" spans="1:6" x14ac:dyDescent="0.35">
      <c r="B14" s="132" t="s">
        <v>145</v>
      </c>
      <c r="C14" s="134">
        <v>46.856666666666669</v>
      </c>
      <c r="D14" s="71"/>
      <c r="E14" s="71"/>
      <c r="F14" s="71"/>
    </row>
    <row r="15" spans="1:6" x14ac:dyDescent="0.35">
      <c r="B15" s="71"/>
      <c r="C15" s="71"/>
      <c r="D15" s="71"/>
      <c r="E15" s="71"/>
      <c r="F15" s="71"/>
    </row>
    <row r="16" spans="1:6" x14ac:dyDescent="0.35">
      <c r="B16" s="71"/>
      <c r="C16" s="71"/>
      <c r="D16" s="71"/>
      <c r="E16" s="71"/>
      <c r="F16" s="71"/>
    </row>
    <row r="17" spans="1:6" x14ac:dyDescent="0.35">
      <c r="A17" t="s">
        <v>227</v>
      </c>
      <c r="B17" s="131" t="s">
        <v>144</v>
      </c>
      <c r="C17" s="71" t="s">
        <v>148</v>
      </c>
      <c r="D17" s="71"/>
      <c r="E17" s="71"/>
      <c r="F17" s="71"/>
    </row>
    <row r="18" spans="1:6" x14ac:dyDescent="0.35">
      <c r="B18" s="132" t="s">
        <v>117</v>
      </c>
      <c r="C18" s="134">
        <v>0.53500675246643237</v>
      </c>
      <c r="D18" s="71"/>
      <c r="E18" s="71"/>
      <c r="F18" s="71"/>
    </row>
    <row r="19" spans="1:6" x14ac:dyDescent="0.35">
      <c r="B19" s="132" t="s">
        <v>118</v>
      </c>
      <c r="C19" s="134">
        <v>0.72426504697977756</v>
      </c>
      <c r="D19" s="71"/>
      <c r="E19" s="71"/>
      <c r="F19" s="71"/>
    </row>
    <row r="20" spans="1:6" x14ac:dyDescent="0.35">
      <c r="B20" s="132" t="s">
        <v>107</v>
      </c>
      <c r="C20" s="134">
        <v>0.69965525707352205</v>
      </c>
      <c r="D20" s="71"/>
      <c r="E20" s="71"/>
      <c r="F20" s="71"/>
    </row>
    <row r="21" spans="1:6" x14ac:dyDescent="0.35">
      <c r="B21" s="132" t="s">
        <v>119</v>
      </c>
      <c r="C21" s="134">
        <v>0.7158573521410927</v>
      </c>
      <c r="D21" s="71"/>
      <c r="E21" s="71"/>
      <c r="F21" s="71"/>
    </row>
    <row r="22" spans="1:6" x14ac:dyDescent="0.35">
      <c r="B22" s="132" t="s">
        <v>145</v>
      </c>
      <c r="C22" s="134">
        <v>0.67547069890865674</v>
      </c>
      <c r="D22" s="71"/>
      <c r="E22" s="71"/>
      <c r="F22" s="71"/>
    </row>
    <row r="23" spans="1:6" x14ac:dyDescent="0.35">
      <c r="B23" s="71"/>
      <c r="C23" s="71"/>
      <c r="D23" s="71"/>
      <c r="E23" s="71"/>
      <c r="F23" s="71"/>
    </row>
    <row r="24" spans="1:6" x14ac:dyDescent="0.35">
      <c r="B24" s="71"/>
      <c r="C24" s="71"/>
      <c r="D24" s="71"/>
      <c r="E24" s="71"/>
      <c r="F24" s="71"/>
    </row>
    <row r="25" spans="1:6" x14ac:dyDescent="0.35">
      <c r="B25" s="71"/>
      <c r="C25" s="71"/>
      <c r="D25" s="71"/>
      <c r="E25" s="71"/>
      <c r="F25" s="7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5AF3A-BB9C-6244-A180-74D26ADFF847}">
  <dimension ref="A1:K24"/>
  <sheetViews>
    <sheetView zoomScaleNormal="100" workbookViewId="0">
      <selection activeCell="J11" sqref="J11"/>
    </sheetView>
  </sheetViews>
  <sheetFormatPr defaultColWidth="10.6640625" defaultRowHeight="15.5" x14ac:dyDescent="0.35"/>
  <sheetData>
    <row r="1" spans="1:11" x14ac:dyDescent="0.3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6" thickBot="1" x14ac:dyDescent="0.4">
      <c r="A2" s="71"/>
      <c r="B2" s="186" t="s">
        <v>66</v>
      </c>
      <c r="C2" s="186"/>
      <c r="D2" s="186"/>
      <c r="E2" s="186"/>
      <c r="F2" s="186"/>
      <c r="G2" s="186"/>
      <c r="H2" s="186"/>
      <c r="I2" s="71"/>
      <c r="J2" s="71"/>
      <c r="K2" s="71"/>
    </row>
    <row r="3" spans="1:11" x14ac:dyDescent="0.35">
      <c r="A3" s="71"/>
      <c r="B3" s="100" t="s">
        <v>50</v>
      </c>
      <c r="C3" s="211" t="s">
        <v>55</v>
      </c>
      <c r="D3" s="212"/>
      <c r="E3" s="212"/>
      <c r="F3" s="212"/>
      <c r="G3" s="212"/>
      <c r="H3" s="213"/>
      <c r="I3" s="71"/>
      <c r="J3" s="71"/>
      <c r="K3" s="71"/>
    </row>
    <row r="4" spans="1:11" x14ac:dyDescent="0.35">
      <c r="A4" s="71"/>
      <c r="B4" s="101"/>
      <c r="C4" s="214" t="s">
        <v>54</v>
      </c>
      <c r="D4" s="200"/>
      <c r="E4" s="200"/>
      <c r="F4" s="200"/>
      <c r="G4" s="200"/>
      <c r="H4" s="215"/>
      <c r="I4" s="71"/>
      <c r="J4" s="71"/>
      <c r="K4" s="71"/>
    </row>
    <row r="5" spans="1:11" x14ac:dyDescent="0.35">
      <c r="A5" s="71"/>
      <c r="B5" s="103" t="s">
        <v>51</v>
      </c>
      <c r="C5" s="216" t="s">
        <v>56</v>
      </c>
      <c r="D5" s="201"/>
      <c r="E5" s="201"/>
      <c r="F5" s="201"/>
      <c r="G5" s="201"/>
      <c r="H5" s="217"/>
      <c r="I5" s="71"/>
      <c r="J5" s="71"/>
      <c r="K5" s="71"/>
    </row>
    <row r="6" spans="1:11" x14ac:dyDescent="0.35">
      <c r="A6" s="71"/>
      <c r="B6" s="101" t="s">
        <v>63</v>
      </c>
      <c r="C6" s="214" t="s">
        <v>57</v>
      </c>
      <c r="D6" s="200"/>
      <c r="E6" s="200"/>
      <c r="F6" s="200"/>
      <c r="G6" s="200"/>
      <c r="H6" s="215"/>
      <c r="I6" s="71"/>
      <c r="J6" s="71"/>
      <c r="K6" s="71"/>
    </row>
    <row r="7" spans="1:11" x14ac:dyDescent="0.35">
      <c r="A7" s="71"/>
      <c r="B7" s="103" t="s">
        <v>52</v>
      </c>
      <c r="C7" s="218" t="s">
        <v>58</v>
      </c>
      <c r="D7" s="219"/>
      <c r="E7" s="219"/>
      <c r="F7" s="219"/>
      <c r="G7" s="219"/>
      <c r="H7" s="220"/>
      <c r="I7" s="71"/>
      <c r="J7" s="71"/>
      <c r="K7" s="71"/>
    </row>
    <row r="8" spans="1:11" x14ac:dyDescent="0.35">
      <c r="A8" s="71"/>
      <c r="B8" s="103"/>
      <c r="C8" s="218" t="s">
        <v>59</v>
      </c>
      <c r="D8" s="219"/>
      <c r="E8" s="219"/>
      <c r="F8" s="219"/>
      <c r="G8" s="219"/>
      <c r="H8" s="220"/>
      <c r="I8" s="71"/>
      <c r="J8" s="71"/>
      <c r="K8" s="71"/>
    </row>
    <row r="9" spans="1:11" x14ac:dyDescent="0.35">
      <c r="A9" s="71"/>
      <c r="B9" s="101" t="s">
        <v>53</v>
      </c>
      <c r="C9" s="214" t="s">
        <v>60</v>
      </c>
      <c r="D9" s="200"/>
      <c r="E9" s="200"/>
      <c r="F9" s="200"/>
      <c r="G9" s="200"/>
      <c r="H9" s="215"/>
      <c r="I9" s="71"/>
      <c r="J9" s="71"/>
      <c r="K9" s="71"/>
    </row>
    <row r="10" spans="1:11" x14ac:dyDescent="0.35">
      <c r="A10" s="71"/>
      <c r="B10" s="101"/>
      <c r="C10" s="214" t="s">
        <v>61</v>
      </c>
      <c r="D10" s="200"/>
      <c r="E10" s="200"/>
      <c r="F10" s="200"/>
      <c r="G10" s="200"/>
      <c r="H10" s="215"/>
      <c r="I10" s="71"/>
      <c r="J10" s="71"/>
      <c r="K10" s="71"/>
    </row>
    <row r="11" spans="1:11" ht="16" thickBot="1" x14ac:dyDescent="0.4">
      <c r="A11" s="71"/>
      <c r="B11" s="106"/>
      <c r="C11" s="221" t="s">
        <v>62</v>
      </c>
      <c r="D11" s="198"/>
      <c r="E11" s="198"/>
      <c r="F11" s="198"/>
      <c r="G11" s="198"/>
      <c r="H11" s="222"/>
      <c r="I11" s="71"/>
      <c r="J11" s="71"/>
      <c r="K11" s="71"/>
    </row>
    <row r="12" spans="1:11" ht="16" thickBot="1" x14ac:dyDescent="0.4">
      <c r="A12" s="109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35">
      <c r="A13" s="109"/>
      <c r="B13" s="141">
        <v>1</v>
      </c>
      <c r="C13" s="110"/>
      <c r="D13" s="205" t="s">
        <v>33</v>
      </c>
      <c r="E13" s="206"/>
      <c r="F13" s="206"/>
      <c r="G13" s="111" t="s">
        <v>34</v>
      </c>
      <c r="H13" s="71"/>
      <c r="I13" s="109"/>
      <c r="J13" s="71"/>
      <c r="K13" s="71"/>
    </row>
    <row r="14" spans="1:11" x14ac:dyDescent="0.35">
      <c r="A14" s="109"/>
      <c r="B14" s="142">
        <v>2</v>
      </c>
      <c r="C14" s="109"/>
      <c r="D14" s="207" t="s">
        <v>152</v>
      </c>
      <c r="E14" s="208"/>
      <c r="F14" s="208"/>
      <c r="G14" s="112">
        <f>SUM(B13,B14,B15,B16,B17)</f>
        <v>15</v>
      </c>
      <c r="H14" s="71"/>
      <c r="I14" s="109"/>
      <c r="J14" s="71"/>
      <c r="K14" s="71"/>
    </row>
    <row r="15" spans="1:11" x14ac:dyDescent="0.35">
      <c r="A15" s="109"/>
      <c r="B15" s="142">
        <v>3</v>
      </c>
      <c r="C15" s="109"/>
      <c r="D15" s="209" t="s">
        <v>153</v>
      </c>
      <c r="E15" s="210"/>
      <c r="F15" s="210"/>
      <c r="G15" s="112">
        <f>SUM(B13:B17)</f>
        <v>15</v>
      </c>
      <c r="H15" s="71"/>
      <c r="I15" s="109"/>
      <c r="J15" s="71"/>
      <c r="K15" s="71"/>
    </row>
    <row r="16" spans="1:11" x14ac:dyDescent="0.35">
      <c r="A16" s="109"/>
      <c r="B16" s="142">
        <v>4</v>
      </c>
      <c r="C16" s="109"/>
      <c r="D16" s="209" t="s">
        <v>154</v>
      </c>
      <c r="E16" s="210"/>
      <c r="F16" s="210"/>
      <c r="G16" s="112">
        <f>PRODUCT(B13:B15,B17)</f>
        <v>30</v>
      </c>
      <c r="H16" s="71"/>
      <c r="I16" s="109"/>
      <c r="J16" s="71"/>
      <c r="K16" s="71"/>
    </row>
    <row r="17" spans="1:11" ht="16" thickBot="1" x14ac:dyDescent="0.4">
      <c r="A17" s="109"/>
      <c r="B17" s="143">
        <v>5</v>
      </c>
      <c r="C17" s="113"/>
      <c r="D17" s="203"/>
      <c r="E17" s="204"/>
      <c r="F17" s="204"/>
      <c r="G17" s="114"/>
      <c r="H17" s="71"/>
      <c r="I17" s="109"/>
      <c r="J17" s="71"/>
      <c r="K17" s="71"/>
    </row>
    <row r="18" spans="1:11" ht="16" thickBot="1" x14ac:dyDescent="0.4">
      <c r="A18" s="109"/>
      <c r="B18" s="71"/>
      <c r="C18" s="71"/>
      <c r="D18" s="71"/>
      <c r="E18" s="71"/>
      <c r="F18" s="71"/>
      <c r="G18" s="71"/>
      <c r="H18" s="71"/>
      <c r="I18" s="109"/>
      <c r="J18" s="71"/>
      <c r="K18" s="71"/>
    </row>
    <row r="19" spans="1:11" ht="16" thickBot="1" x14ac:dyDescent="0.4">
      <c r="A19" s="71"/>
      <c r="B19" s="202" t="s">
        <v>253</v>
      </c>
      <c r="C19" s="202"/>
      <c r="D19" s="202"/>
      <c r="E19" s="202"/>
      <c r="F19" s="71"/>
      <c r="G19" s="115">
        <f>PRODUCT(B13:B17)</f>
        <v>120</v>
      </c>
      <c r="H19" s="109"/>
      <c r="I19" s="109"/>
      <c r="J19" s="71"/>
      <c r="K19" s="71"/>
    </row>
    <row r="20" spans="1:11" x14ac:dyDescent="0.35">
      <c r="A20" s="71"/>
      <c r="B20" s="71"/>
      <c r="C20" s="71"/>
      <c r="D20" s="71"/>
      <c r="E20" s="71"/>
      <c r="F20" s="71"/>
      <c r="G20" s="71"/>
      <c r="H20" s="71"/>
      <c r="I20" s="109"/>
      <c r="J20" s="71"/>
      <c r="K20" s="71"/>
    </row>
    <row r="21" spans="1:11" x14ac:dyDescent="0.35">
      <c r="A21" s="71"/>
      <c r="B21" s="71"/>
      <c r="C21" s="71"/>
      <c r="D21" s="71"/>
      <c r="E21" s="71"/>
      <c r="F21" s="71"/>
      <c r="G21" s="71"/>
      <c r="H21" s="71"/>
      <c r="I21" s="109"/>
      <c r="J21" s="71"/>
      <c r="K21" s="71"/>
    </row>
    <row r="22" spans="1:11" x14ac:dyDescent="0.35">
      <c r="I22" s="1"/>
    </row>
    <row r="23" spans="1:11" x14ac:dyDescent="0.35">
      <c r="I23" s="1"/>
    </row>
    <row r="24" spans="1:11" x14ac:dyDescent="0.35">
      <c r="I24" s="1"/>
    </row>
  </sheetData>
  <mergeCells count="16">
    <mergeCell ref="B19:E19"/>
    <mergeCell ref="D17:F17"/>
    <mergeCell ref="D13:F13"/>
    <mergeCell ref="B2:H2"/>
    <mergeCell ref="D14:F14"/>
    <mergeCell ref="D15:F15"/>
    <mergeCell ref="D16:F16"/>
    <mergeCell ref="C3:H3"/>
    <mergeCell ref="C4:H4"/>
    <mergeCell ref="C5:H5"/>
    <mergeCell ref="C6:H6"/>
    <mergeCell ref="C7:H7"/>
    <mergeCell ref="C8:H8"/>
    <mergeCell ref="C9:H9"/>
    <mergeCell ref="C10:H10"/>
    <mergeCell ref="C11:H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DD45-819C-5F4C-B9FC-537CA739F97E}">
  <dimension ref="A1:J24"/>
  <sheetViews>
    <sheetView zoomScaleNormal="100" workbookViewId="0">
      <selection activeCell="C3" sqref="C3:I4"/>
    </sheetView>
  </sheetViews>
  <sheetFormatPr defaultColWidth="10.6640625" defaultRowHeight="15.5" x14ac:dyDescent="0.35"/>
  <sheetData>
    <row r="1" spans="1:10" x14ac:dyDescent="0.35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1:10" ht="16" thickBot="1" x14ac:dyDescent="0.4">
      <c r="A2" s="71"/>
      <c r="B2" s="232" t="s">
        <v>78</v>
      </c>
      <c r="C2" s="232"/>
      <c r="D2" s="232"/>
      <c r="E2" s="232"/>
      <c r="F2" s="232"/>
      <c r="G2" s="232"/>
      <c r="H2" s="232"/>
      <c r="I2" s="232"/>
      <c r="J2" s="71"/>
    </row>
    <row r="3" spans="1:10" ht="16" customHeight="1" x14ac:dyDescent="0.35">
      <c r="A3" s="71"/>
      <c r="B3" s="34" t="s">
        <v>50</v>
      </c>
      <c r="C3" s="233" t="s">
        <v>247</v>
      </c>
      <c r="D3" s="234"/>
      <c r="E3" s="234"/>
      <c r="F3" s="234"/>
      <c r="G3" s="234"/>
      <c r="H3" s="234"/>
      <c r="I3" s="235"/>
      <c r="J3" s="71"/>
    </row>
    <row r="4" spans="1:10" x14ac:dyDescent="0.35">
      <c r="A4" s="71"/>
      <c r="B4" s="34"/>
      <c r="C4" s="236"/>
      <c r="D4" s="237"/>
      <c r="E4" s="237"/>
      <c r="F4" s="237"/>
      <c r="G4" s="237"/>
      <c r="H4" s="237"/>
      <c r="I4" s="238"/>
      <c r="J4" s="71"/>
    </row>
    <row r="5" spans="1:10" x14ac:dyDescent="0.35">
      <c r="A5" s="71"/>
      <c r="B5" s="35" t="s">
        <v>51</v>
      </c>
      <c r="C5" s="239" t="s">
        <v>76</v>
      </c>
      <c r="D5" s="240"/>
      <c r="E5" s="240"/>
      <c r="F5" s="240"/>
      <c r="G5" s="240"/>
      <c r="H5" s="240"/>
      <c r="I5" s="241"/>
      <c r="J5" s="71"/>
    </row>
    <row r="6" spans="1:10" x14ac:dyDescent="0.35">
      <c r="A6" s="71"/>
      <c r="B6" s="34" t="s">
        <v>63</v>
      </c>
      <c r="C6" s="242" t="s">
        <v>77</v>
      </c>
      <c r="D6" s="243"/>
      <c r="E6" s="243"/>
      <c r="F6" s="243"/>
      <c r="G6" s="243"/>
      <c r="H6" s="243"/>
      <c r="I6" s="244"/>
      <c r="J6" s="71"/>
    </row>
    <row r="7" spans="1:10" x14ac:dyDescent="0.35">
      <c r="A7" s="71"/>
      <c r="B7" s="35" t="s">
        <v>52</v>
      </c>
      <c r="C7" s="245" t="s">
        <v>177</v>
      </c>
      <c r="D7" s="240"/>
      <c r="E7" s="240"/>
      <c r="F7" s="240"/>
      <c r="G7" s="240"/>
      <c r="H7" s="240"/>
      <c r="I7" s="241"/>
      <c r="J7" s="71"/>
    </row>
    <row r="8" spans="1:10" x14ac:dyDescent="0.35">
      <c r="A8" s="71"/>
      <c r="B8" s="34" t="s">
        <v>53</v>
      </c>
      <c r="C8" s="246" t="s">
        <v>178</v>
      </c>
      <c r="D8" s="247"/>
      <c r="E8" s="247"/>
      <c r="F8" s="247"/>
      <c r="G8" s="247"/>
      <c r="H8" s="247"/>
      <c r="I8" s="248"/>
      <c r="J8" s="71"/>
    </row>
    <row r="9" spans="1:10" ht="16" customHeight="1" x14ac:dyDescent="0.35">
      <c r="A9" s="71"/>
      <c r="B9" s="34"/>
      <c r="C9" s="229" t="s">
        <v>179</v>
      </c>
      <c r="D9" s="230"/>
      <c r="E9" s="230"/>
      <c r="F9" s="230"/>
      <c r="G9" s="230"/>
      <c r="H9" s="230"/>
      <c r="I9" s="231"/>
      <c r="J9" s="71"/>
    </row>
    <row r="10" spans="1:10" ht="16" thickBot="1" x14ac:dyDescent="0.4">
      <c r="A10" s="71"/>
      <c r="B10" s="36"/>
      <c r="C10" s="223" t="s">
        <v>180</v>
      </c>
      <c r="D10" s="224"/>
      <c r="E10" s="224"/>
      <c r="F10" s="224"/>
      <c r="G10" s="224"/>
      <c r="H10" s="224"/>
      <c r="I10" s="225"/>
      <c r="J10" s="71"/>
    </row>
    <row r="11" spans="1:10" ht="16" thickBot="1" x14ac:dyDescent="0.4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35">
      <c r="A12" s="71"/>
      <c r="B12" s="144" t="s">
        <v>155</v>
      </c>
      <c r="C12" s="46"/>
      <c r="D12" s="116" t="s">
        <v>33</v>
      </c>
      <c r="E12" s="117"/>
      <c r="F12" s="117"/>
      <c r="G12" s="118" t="s">
        <v>34</v>
      </c>
      <c r="H12" s="109"/>
      <c r="I12" s="71"/>
      <c r="J12" s="71"/>
    </row>
    <row r="13" spans="1:10" x14ac:dyDescent="0.35">
      <c r="A13" s="71"/>
      <c r="B13" s="145">
        <v>95</v>
      </c>
      <c r="C13" s="146"/>
      <c r="D13" s="226" t="s">
        <v>181</v>
      </c>
      <c r="E13" s="210"/>
      <c r="F13" s="210"/>
      <c r="G13" s="119" t="str">
        <f>IF(B13&gt;73,"Pass","Fail")</f>
        <v>Pass</v>
      </c>
      <c r="H13" s="109"/>
      <c r="I13" s="71"/>
      <c r="J13" s="71"/>
    </row>
    <row r="14" spans="1:10" x14ac:dyDescent="0.35">
      <c r="A14" s="71"/>
      <c r="B14" s="145">
        <v>75</v>
      </c>
      <c r="D14" s="226" t="s">
        <v>182</v>
      </c>
      <c r="E14" s="210"/>
      <c r="F14" s="210"/>
      <c r="G14" s="119" t="str">
        <f t="shared" ref="G14:G16" si="0">IF(B14&gt;73,"Pass","Fail")</f>
        <v>Pass</v>
      </c>
      <c r="H14" s="109"/>
      <c r="I14" s="71"/>
      <c r="J14" s="71"/>
    </row>
    <row r="15" spans="1:10" x14ac:dyDescent="0.35">
      <c r="A15" s="71"/>
      <c r="B15" s="145">
        <v>55</v>
      </c>
      <c r="D15" s="226" t="s">
        <v>183</v>
      </c>
      <c r="E15" s="210"/>
      <c r="F15" s="210"/>
      <c r="G15" s="119" t="str">
        <f t="shared" si="0"/>
        <v>Fail</v>
      </c>
      <c r="H15" s="109"/>
      <c r="I15" s="71"/>
      <c r="J15" s="71"/>
    </row>
    <row r="16" spans="1:10" ht="16" thickBot="1" x14ac:dyDescent="0.4">
      <c r="A16" s="71"/>
      <c r="B16" s="147">
        <v>25</v>
      </c>
      <c r="C16" s="44"/>
      <c r="D16" s="227" t="s">
        <v>184</v>
      </c>
      <c r="E16" s="228"/>
      <c r="F16" s="228"/>
      <c r="G16" s="120" t="str">
        <f t="shared" si="0"/>
        <v>Fail</v>
      </c>
      <c r="H16" s="109"/>
      <c r="I16" s="109"/>
      <c r="J16" s="71"/>
    </row>
    <row r="17" spans="1:10" ht="16" thickBot="1" x14ac:dyDescent="0.4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x14ac:dyDescent="0.35">
      <c r="A18" s="71"/>
      <c r="B18" s="202" t="s">
        <v>176</v>
      </c>
      <c r="C18" s="202"/>
      <c r="D18" s="202"/>
      <c r="E18" s="202"/>
      <c r="F18" s="71"/>
      <c r="G18" s="121" t="str">
        <f>IF(B13&gt;=50,"Pass","Fail")</f>
        <v>Pass</v>
      </c>
      <c r="H18" s="71"/>
      <c r="I18" s="71"/>
      <c r="J18" s="71"/>
    </row>
    <row r="19" spans="1:10" x14ac:dyDescent="0.35">
      <c r="A19" s="71"/>
      <c r="B19" s="71"/>
      <c r="C19" s="71"/>
      <c r="D19" s="71"/>
      <c r="E19" s="71"/>
      <c r="F19" s="71"/>
      <c r="G19" s="122" t="str">
        <f t="shared" ref="G19:G21" si="1">IF(B14&gt;=50,"Pass","Fail")</f>
        <v>Pass</v>
      </c>
      <c r="H19" s="71"/>
      <c r="I19" s="71"/>
      <c r="J19" s="71"/>
    </row>
    <row r="20" spans="1:10" x14ac:dyDescent="0.35">
      <c r="A20" s="71"/>
      <c r="B20" s="71"/>
      <c r="C20" s="71"/>
      <c r="D20" s="71"/>
      <c r="E20" s="71"/>
      <c r="F20" s="71"/>
      <c r="G20" s="122" t="str">
        <f t="shared" si="1"/>
        <v>Pass</v>
      </c>
      <c r="H20" s="71"/>
      <c r="I20" s="71"/>
      <c r="J20" s="71"/>
    </row>
    <row r="21" spans="1:10" ht="16" thickBot="1" x14ac:dyDescent="0.4">
      <c r="A21" s="71"/>
      <c r="B21" s="71"/>
      <c r="C21" s="71"/>
      <c r="D21" s="71"/>
      <c r="E21" s="71"/>
      <c r="F21" s="71"/>
      <c r="G21" s="123" t="str">
        <f t="shared" si="1"/>
        <v>Fail</v>
      </c>
      <c r="H21" s="71"/>
      <c r="I21" s="71"/>
      <c r="J21" s="71"/>
    </row>
    <row r="22" spans="1:10" x14ac:dyDescent="0.35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x14ac:dyDescent="0.35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x14ac:dyDescent="0.35">
      <c r="A24" s="71"/>
      <c r="B24" s="71"/>
      <c r="C24" s="71"/>
      <c r="D24" s="71"/>
      <c r="E24" s="71"/>
      <c r="F24" s="71"/>
      <c r="G24" s="71"/>
      <c r="H24" s="71"/>
      <c r="I24" s="71"/>
      <c r="J24" s="71"/>
    </row>
  </sheetData>
  <mergeCells count="13">
    <mergeCell ref="C9:I9"/>
    <mergeCell ref="B2:I2"/>
    <mergeCell ref="C3:I4"/>
    <mergeCell ref="C5:I5"/>
    <mergeCell ref="C6:I6"/>
    <mergeCell ref="C7:I7"/>
    <mergeCell ref="C8:I8"/>
    <mergeCell ref="B18:E18"/>
    <mergeCell ref="C10:I10"/>
    <mergeCell ref="D13:F13"/>
    <mergeCell ref="D14:F14"/>
    <mergeCell ref="D15:F15"/>
    <mergeCell ref="D16:F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2104-5B57-F743-A5E2-0484C719743C}">
  <dimension ref="A1:M35"/>
  <sheetViews>
    <sheetView zoomScaleNormal="100" workbookViewId="0">
      <selection activeCell="L23" sqref="L23"/>
    </sheetView>
  </sheetViews>
  <sheetFormatPr defaultColWidth="10.6640625" defaultRowHeight="15.5" x14ac:dyDescent="0.35"/>
  <sheetData>
    <row r="1" spans="1:13" x14ac:dyDescent="0.3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6" thickBot="1" x14ac:dyDescent="0.4">
      <c r="A2" s="71"/>
      <c r="B2" s="186" t="s">
        <v>75</v>
      </c>
      <c r="C2" s="186"/>
      <c r="D2" s="186"/>
      <c r="E2" s="186"/>
      <c r="F2" s="186"/>
      <c r="G2" s="186"/>
      <c r="H2" s="186"/>
      <c r="I2" s="71"/>
      <c r="J2" s="71"/>
      <c r="K2" s="71"/>
      <c r="L2" s="71"/>
      <c r="M2" s="71"/>
    </row>
    <row r="3" spans="1:13" x14ac:dyDescent="0.35">
      <c r="A3" s="71"/>
      <c r="B3" s="100" t="s">
        <v>50</v>
      </c>
      <c r="C3" s="258" t="s">
        <v>248</v>
      </c>
      <c r="D3" s="259"/>
      <c r="E3" s="259"/>
      <c r="F3" s="259"/>
      <c r="G3" s="259"/>
      <c r="H3" s="260"/>
      <c r="I3" s="71"/>
      <c r="J3" s="71"/>
      <c r="K3" s="71"/>
      <c r="L3" s="71"/>
      <c r="M3" s="71"/>
    </row>
    <row r="4" spans="1:13" x14ac:dyDescent="0.35">
      <c r="A4" s="71"/>
      <c r="B4" s="101"/>
      <c r="C4" s="261"/>
      <c r="D4" s="262"/>
      <c r="E4" s="262"/>
      <c r="F4" s="262"/>
      <c r="G4" s="262"/>
      <c r="H4" s="263"/>
      <c r="I4" s="71"/>
      <c r="J4" s="71"/>
      <c r="K4" s="71"/>
      <c r="L4" s="71"/>
      <c r="M4" s="71"/>
    </row>
    <row r="5" spans="1:13" x14ac:dyDescent="0.35">
      <c r="A5" s="71"/>
      <c r="B5" s="103" t="s">
        <v>51</v>
      </c>
      <c r="C5" s="216" t="s">
        <v>87</v>
      </c>
      <c r="D5" s="201"/>
      <c r="E5" s="201"/>
      <c r="F5" s="201"/>
      <c r="G5" s="201"/>
      <c r="H5" s="217"/>
      <c r="I5" s="71"/>
      <c r="J5" s="71"/>
      <c r="K5" s="71"/>
      <c r="L5" s="71"/>
      <c r="M5" s="71"/>
    </row>
    <row r="6" spans="1:13" x14ac:dyDescent="0.35">
      <c r="A6" s="71"/>
      <c r="B6" s="101" t="s">
        <v>63</v>
      </c>
      <c r="C6" s="214" t="s">
        <v>74</v>
      </c>
      <c r="D6" s="200"/>
      <c r="E6" s="200"/>
      <c r="F6" s="200"/>
      <c r="G6" s="200"/>
      <c r="H6" s="215"/>
      <c r="I6" s="71"/>
      <c r="J6" s="71"/>
      <c r="K6" s="71"/>
      <c r="L6" s="71"/>
      <c r="M6" s="71"/>
    </row>
    <row r="7" spans="1:13" x14ac:dyDescent="0.35">
      <c r="A7" s="71"/>
      <c r="B7" s="103" t="s">
        <v>52</v>
      </c>
      <c r="C7" s="218" t="s">
        <v>186</v>
      </c>
      <c r="D7" s="264"/>
      <c r="E7" s="264"/>
      <c r="F7" s="264"/>
      <c r="G7" s="264"/>
      <c r="H7" s="220"/>
      <c r="I7" s="71"/>
      <c r="J7" s="71"/>
      <c r="K7" s="71"/>
      <c r="L7" s="71"/>
      <c r="M7" s="71"/>
    </row>
    <row r="8" spans="1:13" x14ac:dyDescent="0.35">
      <c r="A8" s="71"/>
      <c r="B8" s="101" t="s">
        <v>53</v>
      </c>
      <c r="C8" s="214" t="s">
        <v>187</v>
      </c>
      <c r="D8" s="200"/>
      <c r="E8" s="200"/>
      <c r="F8" s="200"/>
      <c r="G8" s="200"/>
      <c r="H8" s="215"/>
      <c r="I8" s="71"/>
      <c r="J8" s="71"/>
      <c r="K8" s="71"/>
      <c r="L8" s="71"/>
      <c r="M8" s="71"/>
    </row>
    <row r="9" spans="1:13" x14ac:dyDescent="0.35">
      <c r="A9" s="71"/>
      <c r="B9" s="101"/>
      <c r="C9" s="214" t="s">
        <v>188</v>
      </c>
      <c r="D9" s="200"/>
      <c r="E9" s="200"/>
      <c r="F9" s="200"/>
      <c r="G9" s="200"/>
      <c r="H9" s="215"/>
      <c r="I9" s="71"/>
      <c r="J9" s="71"/>
      <c r="K9" s="71"/>
      <c r="L9" s="71"/>
      <c r="M9" s="71"/>
    </row>
    <row r="10" spans="1:13" x14ac:dyDescent="0.35">
      <c r="A10" s="71"/>
      <c r="B10" s="101"/>
      <c r="C10" s="255" t="s">
        <v>189</v>
      </c>
      <c r="D10" s="256"/>
      <c r="E10" s="256"/>
      <c r="F10" s="256"/>
      <c r="G10" s="256"/>
      <c r="H10" s="257"/>
      <c r="I10" s="71"/>
      <c r="J10" s="71"/>
      <c r="K10" s="71"/>
      <c r="L10" s="71"/>
      <c r="M10" s="71"/>
    </row>
    <row r="11" spans="1:13" x14ac:dyDescent="0.35">
      <c r="A11" s="71"/>
      <c r="B11" s="101"/>
      <c r="C11" s="249" t="s">
        <v>190</v>
      </c>
      <c r="D11" s="250"/>
      <c r="E11" s="250"/>
      <c r="F11" s="250"/>
      <c r="G11" s="250"/>
      <c r="H11" s="251"/>
      <c r="I11" s="71"/>
      <c r="J11" s="71"/>
      <c r="K11" s="71"/>
      <c r="L11" s="71"/>
      <c r="M11" s="71"/>
    </row>
    <row r="12" spans="1:13" ht="16" thickBot="1" x14ac:dyDescent="0.4">
      <c r="A12" s="71"/>
      <c r="B12" s="124"/>
      <c r="C12" s="252" t="s">
        <v>218</v>
      </c>
      <c r="D12" s="253"/>
      <c r="E12" s="253"/>
      <c r="F12" s="253"/>
      <c r="G12" s="253"/>
      <c r="H12" s="254"/>
      <c r="I12" s="71"/>
      <c r="J12" s="71"/>
      <c r="K12" s="71"/>
      <c r="L12" s="71"/>
      <c r="M12" s="71"/>
    </row>
    <row r="13" spans="1:13" x14ac:dyDescent="0.3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16" thickBot="1" x14ac:dyDescent="0.4">
      <c r="A14" s="71"/>
      <c r="B14" s="265" t="s">
        <v>88</v>
      </c>
      <c r="C14" s="265"/>
      <c r="D14" s="265"/>
      <c r="E14" s="265"/>
      <c r="F14" s="265"/>
      <c r="G14" s="265"/>
      <c r="H14" s="265"/>
      <c r="I14" s="265"/>
      <c r="K14" s="71"/>
      <c r="L14" s="71"/>
      <c r="M14" s="71"/>
    </row>
    <row r="15" spans="1:13" x14ac:dyDescent="0.35">
      <c r="A15" s="71"/>
      <c r="B15" s="148" t="s">
        <v>89</v>
      </c>
      <c r="C15" s="149" t="s">
        <v>92</v>
      </c>
      <c r="D15" s="46"/>
      <c r="E15" s="270" t="s">
        <v>33</v>
      </c>
      <c r="F15" s="271"/>
      <c r="G15" s="271"/>
      <c r="H15" s="271"/>
      <c r="I15" s="39" t="s">
        <v>34</v>
      </c>
      <c r="K15" s="71"/>
      <c r="L15" s="71"/>
      <c r="M15" s="71"/>
    </row>
    <row r="16" spans="1:13" x14ac:dyDescent="0.35">
      <c r="A16" s="71"/>
      <c r="B16" s="40" t="s">
        <v>90</v>
      </c>
      <c r="C16" s="56">
        <v>22</v>
      </c>
      <c r="D16" s="146"/>
      <c r="E16" s="272" t="s">
        <v>191</v>
      </c>
      <c r="F16" s="267"/>
      <c r="G16" s="267"/>
      <c r="H16" s="267"/>
      <c r="I16" s="41">
        <f>VLOOKUP("Joe Bruin", $B$16:$C$18, 2, FALSE)</f>
        <v>22</v>
      </c>
      <c r="K16" s="71"/>
      <c r="L16" s="71"/>
      <c r="M16" s="71"/>
    </row>
    <row r="17" spans="1:13" x14ac:dyDescent="0.35">
      <c r="A17" s="71"/>
      <c r="B17" s="40" t="s">
        <v>91</v>
      </c>
      <c r="C17" s="56">
        <v>19</v>
      </c>
      <c r="D17" s="146"/>
      <c r="E17" s="272" t="s">
        <v>192</v>
      </c>
      <c r="F17" s="267"/>
      <c r="G17" s="267"/>
      <c r="H17" s="267"/>
      <c r="I17" s="41">
        <f>VLOOKUP("Gene Block", $B$16:$C$18, 2, FALSE)</f>
        <v>72</v>
      </c>
      <c r="K17" s="71"/>
      <c r="L17" s="71"/>
      <c r="M17" s="71"/>
    </row>
    <row r="18" spans="1:13" ht="16" thickBot="1" x14ac:dyDescent="0.4">
      <c r="A18" s="71"/>
      <c r="B18" s="42" t="s">
        <v>93</v>
      </c>
      <c r="C18" s="43">
        <v>72</v>
      </c>
      <c r="D18" s="150"/>
      <c r="E18" s="273" t="s">
        <v>193</v>
      </c>
      <c r="F18" s="268"/>
      <c r="G18" s="268"/>
      <c r="H18" s="268"/>
      <c r="I18" s="45" t="e">
        <f>VLOOKUP("Kevin Hart", $B$16:$C$18, 2, FALSE)</f>
        <v>#N/A</v>
      </c>
      <c r="K18" s="71"/>
      <c r="L18" s="71"/>
      <c r="M18" s="71"/>
    </row>
    <row r="19" spans="1:13" x14ac:dyDescent="0.35">
      <c r="A19" s="71"/>
      <c r="K19" s="71"/>
      <c r="L19" s="71"/>
      <c r="M19" s="71"/>
    </row>
    <row r="20" spans="1:13" x14ac:dyDescent="0.35">
      <c r="A20" s="71"/>
      <c r="B20" s="266" t="s">
        <v>94</v>
      </c>
      <c r="C20" s="266"/>
      <c r="D20" s="266"/>
      <c r="E20" s="266"/>
      <c r="F20" s="266"/>
      <c r="G20" s="266"/>
      <c r="H20" s="266"/>
      <c r="I20" s="266"/>
      <c r="J20" s="266"/>
      <c r="K20" s="71"/>
      <c r="L20" s="71"/>
      <c r="M20" s="71"/>
    </row>
    <row r="21" spans="1:13" ht="16" thickBot="1" x14ac:dyDescent="0.4">
      <c r="A21" s="71"/>
      <c r="B21" s="269" t="s">
        <v>103</v>
      </c>
      <c r="C21" s="269"/>
      <c r="D21" s="269"/>
      <c r="E21" s="269"/>
      <c r="F21" s="269"/>
      <c r="G21" s="269"/>
      <c r="H21" s="269"/>
      <c r="I21" s="269"/>
      <c r="J21" s="269"/>
      <c r="K21" s="71"/>
      <c r="L21" s="71"/>
      <c r="M21" s="71"/>
    </row>
    <row r="22" spans="1:13" x14ac:dyDescent="0.35">
      <c r="A22" s="71"/>
      <c r="B22" s="148" t="s">
        <v>95</v>
      </c>
      <c r="C22" s="149" t="s">
        <v>101</v>
      </c>
      <c r="D22" s="46"/>
      <c r="E22" s="47" t="s">
        <v>102</v>
      </c>
      <c r="F22" s="271" t="s">
        <v>33</v>
      </c>
      <c r="G22" s="271"/>
      <c r="H22" s="271"/>
      <c r="I22" s="271"/>
      <c r="J22" s="151" t="s">
        <v>34</v>
      </c>
      <c r="K22" s="126"/>
      <c r="L22" s="126"/>
      <c r="M22" s="71"/>
    </row>
    <row r="23" spans="1:13" x14ac:dyDescent="0.35">
      <c r="A23" s="71"/>
      <c r="B23" s="40">
        <v>0</v>
      </c>
      <c r="C23" s="56" t="s">
        <v>96</v>
      </c>
      <c r="E23" s="48">
        <v>85</v>
      </c>
      <c r="F23" s="267" t="s">
        <v>194</v>
      </c>
      <c r="G23" s="267"/>
      <c r="H23" s="267"/>
      <c r="I23" s="267"/>
      <c r="J23" s="152" t="str">
        <f>VLOOKUP(E23, $B$23:$C$27, 2, TRUE)</f>
        <v>B</v>
      </c>
      <c r="K23" s="126"/>
      <c r="L23" s="126"/>
      <c r="M23" s="71"/>
    </row>
    <row r="24" spans="1:13" x14ac:dyDescent="0.35">
      <c r="A24" s="71"/>
      <c r="B24" s="40">
        <v>60</v>
      </c>
      <c r="C24" s="56" t="s">
        <v>97</v>
      </c>
      <c r="E24" s="48">
        <v>59</v>
      </c>
      <c r="F24" s="267" t="s">
        <v>195</v>
      </c>
      <c r="G24" s="267"/>
      <c r="H24" s="267"/>
      <c r="I24" s="267"/>
      <c r="J24" s="152" t="str">
        <f t="shared" ref="J24:J25" si="0">VLOOKUP(E24, $B$23:$C$27, 2, TRUE)</f>
        <v>F</v>
      </c>
      <c r="K24" s="126"/>
      <c r="L24" s="126"/>
      <c r="M24" s="71"/>
    </row>
    <row r="25" spans="1:13" x14ac:dyDescent="0.35">
      <c r="A25" s="71"/>
      <c r="B25" s="40">
        <v>70</v>
      </c>
      <c r="C25" s="56" t="s">
        <v>98</v>
      </c>
      <c r="E25" s="48">
        <v>70</v>
      </c>
      <c r="F25" s="267" t="s">
        <v>196</v>
      </c>
      <c r="G25" s="267"/>
      <c r="H25" s="267"/>
      <c r="I25" s="267"/>
      <c r="J25" s="152" t="str">
        <f t="shared" si="0"/>
        <v>C</v>
      </c>
      <c r="K25" s="71"/>
      <c r="L25" s="71"/>
      <c r="M25" s="71"/>
    </row>
    <row r="26" spans="1:13" x14ac:dyDescent="0.35">
      <c r="A26" s="71"/>
      <c r="B26" s="40">
        <v>80</v>
      </c>
      <c r="C26" s="56" t="s">
        <v>99</v>
      </c>
      <c r="E26" s="48">
        <v>94</v>
      </c>
      <c r="F26" s="267" t="s">
        <v>197</v>
      </c>
      <c r="G26" s="267"/>
      <c r="H26" s="267"/>
      <c r="I26" s="267"/>
      <c r="J26" s="152" t="str">
        <f>VLOOKUP(E26, $B$23:$C$27, 2)</f>
        <v>A</v>
      </c>
      <c r="K26" s="71"/>
      <c r="L26" s="71"/>
      <c r="M26" s="71"/>
    </row>
    <row r="27" spans="1:13" ht="16" thickBot="1" x14ac:dyDescent="0.4">
      <c r="A27" s="71"/>
      <c r="B27" s="42">
        <v>90</v>
      </c>
      <c r="C27" s="43" t="s">
        <v>100</v>
      </c>
      <c r="D27" s="44"/>
      <c r="E27" s="49">
        <v>66</v>
      </c>
      <c r="F27" s="268" t="s">
        <v>198</v>
      </c>
      <c r="G27" s="268"/>
      <c r="H27" s="268"/>
      <c r="I27" s="268"/>
      <c r="J27" s="153" t="str">
        <f>VLOOKUP(E27, $B$23:$C$27, 2)</f>
        <v>D</v>
      </c>
      <c r="K27" s="71"/>
      <c r="L27" s="71"/>
      <c r="M27" s="71"/>
    </row>
    <row r="28" spans="1:13" ht="16" thickBot="1" x14ac:dyDescent="0.4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 ht="16" thickBot="1" x14ac:dyDescent="0.4">
      <c r="A29" s="71"/>
      <c r="B29" s="202" t="s">
        <v>185</v>
      </c>
      <c r="C29" s="202"/>
      <c r="D29" s="202"/>
      <c r="E29" s="202"/>
      <c r="F29" s="202"/>
      <c r="G29" s="71"/>
      <c r="H29" s="71"/>
      <c r="I29" s="115">
        <f>VLOOKUP("Josie Bruin",$B$16:$C$18,2,FALSE)</f>
        <v>19</v>
      </c>
      <c r="J29" s="71"/>
      <c r="K29" s="71"/>
      <c r="L29" s="71"/>
      <c r="M29" s="71"/>
    </row>
    <row r="30" spans="1:13" x14ac:dyDescent="0.3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x14ac:dyDescent="0.3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x14ac:dyDescent="0.3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x14ac:dyDescent="0.3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x14ac:dyDescent="0.3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13" x14ac:dyDescent="0.3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</sheetData>
  <mergeCells count="24">
    <mergeCell ref="F23:I23"/>
    <mergeCell ref="F24:I24"/>
    <mergeCell ref="B21:J21"/>
    <mergeCell ref="E15:H15"/>
    <mergeCell ref="F22:I22"/>
    <mergeCell ref="E16:H16"/>
    <mergeCell ref="E17:H17"/>
    <mergeCell ref="E18:H18"/>
    <mergeCell ref="B29:F29"/>
    <mergeCell ref="C11:H11"/>
    <mergeCell ref="C12:H12"/>
    <mergeCell ref="C10:H10"/>
    <mergeCell ref="B2:H2"/>
    <mergeCell ref="C3:H4"/>
    <mergeCell ref="C5:H5"/>
    <mergeCell ref="C6:H6"/>
    <mergeCell ref="C7:H7"/>
    <mergeCell ref="C9:H9"/>
    <mergeCell ref="C8:H8"/>
    <mergeCell ref="B14:I14"/>
    <mergeCell ref="B20:J20"/>
    <mergeCell ref="F25:I25"/>
    <mergeCell ref="F26:I26"/>
    <mergeCell ref="F27:I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9AB7A-7504-A144-9CD9-17911A67A050}">
  <dimension ref="A1:T56"/>
  <sheetViews>
    <sheetView zoomScaleNormal="100" workbookViewId="0">
      <selection activeCell="K46" sqref="K46"/>
    </sheetView>
  </sheetViews>
  <sheetFormatPr defaultColWidth="10.6640625" defaultRowHeight="15.5" x14ac:dyDescent="0.35"/>
  <cols>
    <col min="9" max="9" width="15" customWidth="1"/>
  </cols>
  <sheetData>
    <row r="1" spans="2:15" x14ac:dyDescent="0.35">
      <c r="J1" s="71"/>
      <c r="K1" s="71"/>
      <c r="L1" s="71"/>
      <c r="M1" s="71"/>
      <c r="N1" s="71"/>
    </row>
    <row r="2" spans="2:15" ht="16" thickBot="1" x14ac:dyDescent="0.4">
      <c r="B2" s="186" t="s">
        <v>64</v>
      </c>
      <c r="C2" s="186"/>
      <c r="D2" s="186"/>
      <c r="E2" s="186"/>
      <c r="F2" s="186"/>
      <c r="G2" s="186"/>
      <c r="H2" s="186"/>
      <c r="J2" s="71"/>
      <c r="K2" s="71"/>
      <c r="L2" s="71"/>
      <c r="M2" s="71"/>
      <c r="N2" s="71"/>
    </row>
    <row r="3" spans="2:15" x14ac:dyDescent="0.35">
      <c r="B3" s="31" t="s">
        <v>50</v>
      </c>
      <c r="C3" s="303" t="s">
        <v>65</v>
      </c>
      <c r="D3" s="304"/>
      <c r="E3" s="304"/>
      <c r="F3" s="304"/>
      <c r="G3" s="304"/>
      <c r="H3" s="305"/>
      <c r="J3" s="71"/>
      <c r="K3" s="71"/>
      <c r="L3" s="71"/>
      <c r="M3" s="71"/>
      <c r="N3" s="71"/>
    </row>
    <row r="4" spans="2:15" x14ac:dyDescent="0.35">
      <c r="B4" s="32"/>
      <c r="C4" s="290" t="s">
        <v>68</v>
      </c>
      <c r="D4" s="291"/>
      <c r="E4" s="291"/>
      <c r="F4" s="291"/>
      <c r="G4" s="291"/>
      <c r="H4" s="292"/>
      <c r="J4" s="71"/>
      <c r="K4" s="71"/>
      <c r="L4" s="71"/>
      <c r="M4" s="71"/>
      <c r="N4" s="71"/>
    </row>
    <row r="5" spans="2:15" x14ac:dyDescent="0.35">
      <c r="B5" s="33" t="s">
        <v>51</v>
      </c>
      <c r="C5" s="287" t="s">
        <v>69</v>
      </c>
      <c r="D5" s="288"/>
      <c r="E5" s="288"/>
      <c r="F5" s="288"/>
      <c r="G5" s="288"/>
      <c r="H5" s="289"/>
      <c r="J5" s="71"/>
      <c r="K5" s="71"/>
      <c r="L5" s="71"/>
      <c r="M5" s="71"/>
      <c r="N5" s="71"/>
    </row>
    <row r="6" spans="2:15" x14ac:dyDescent="0.35">
      <c r="B6" s="32" t="s">
        <v>63</v>
      </c>
      <c r="C6" s="290" t="s">
        <v>70</v>
      </c>
      <c r="D6" s="291"/>
      <c r="E6" s="291"/>
      <c r="F6" s="291"/>
      <c r="G6" s="291"/>
      <c r="H6" s="292"/>
      <c r="J6" s="71"/>
      <c r="K6" s="71"/>
      <c r="L6" s="71"/>
      <c r="M6" s="71"/>
      <c r="N6" s="71"/>
    </row>
    <row r="7" spans="2:15" x14ac:dyDescent="0.35">
      <c r="B7" s="33" t="s">
        <v>52</v>
      </c>
      <c r="C7" s="293" t="s">
        <v>199</v>
      </c>
      <c r="D7" s="294"/>
      <c r="E7" s="294"/>
      <c r="F7" s="294"/>
      <c r="G7" s="294"/>
      <c r="H7" s="295"/>
      <c r="J7" s="71"/>
      <c r="K7" s="71"/>
      <c r="L7" s="71"/>
      <c r="M7" s="71"/>
      <c r="N7" s="71"/>
    </row>
    <row r="8" spans="2:15" x14ac:dyDescent="0.35">
      <c r="B8" s="33"/>
      <c r="C8" s="293" t="s">
        <v>200</v>
      </c>
      <c r="D8" s="294"/>
      <c r="E8" s="294"/>
      <c r="F8" s="294"/>
      <c r="G8" s="294"/>
      <c r="H8" s="295"/>
      <c r="J8" s="71"/>
      <c r="K8" s="71"/>
      <c r="L8" s="71"/>
      <c r="M8" s="71"/>
      <c r="N8" s="71"/>
    </row>
    <row r="9" spans="2:15" x14ac:dyDescent="0.35">
      <c r="B9" s="32" t="s">
        <v>53</v>
      </c>
      <c r="C9" s="290" t="s">
        <v>201</v>
      </c>
      <c r="D9" s="291"/>
      <c r="E9" s="291"/>
      <c r="F9" s="291"/>
      <c r="G9" s="291"/>
      <c r="H9" s="292"/>
      <c r="J9" s="71"/>
      <c r="K9" s="71"/>
      <c r="L9" s="71"/>
      <c r="M9" s="71"/>
      <c r="N9" s="71"/>
    </row>
    <row r="10" spans="2:15" x14ac:dyDescent="0.35">
      <c r="B10" s="32"/>
      <c r="C10" s="290" t="s">
        <v>202</v>
      </c>
      <c r="D10" s="291"/>
      <c r="E10" s="291"/>
      <c r="F10" s="291"/>
      <c r="G10" s="291"/>
      <c r="H10" s="292"/>
      <c r="J10" s="71"/>
      <c r="K10" s="71"/>
      <c r="L10" s="71"/>
      <c r="M10" s="71"/>
      <c r="N10" s="71"/>
    </row>
    <row r="11" spans="2:15" x14ac:dyDescent="0.35">
      <c r="B11" s="32"/>
      <c r="C11" s="306" t="s">
        <v>203</v>
      </c>
      <c r="D11" s="291"/>
      <c r="E11" s="291"/>
      <c r="F11" s="291"/>
      <c r="G11" s="291"/>
      <c r="H11" s="292"/>
      <c r="J11" s="71"/>
      <c r="K11" s="71"/>
      <c r="L11" s="71"/>
      <c r="M11" s="71"/>
      <c r="N11" s="71"/>
    </row>
    <row r="12" spans="2:15" ht="16" thickBot="1" x14ac:dyDescent="0.4">
      <c r="B12" s="30"/>
      <c r="C12" s="300" t="s">
        <v>254</v>
      </c>
      <c r="D12" s="301"/>
      <c r="E12" s="301"/>
      <c r="F12" s="301"/>
      <c r="G12" s="301"/>
      <c r="H12" s="302"/>
      <c r="J12" s="71"/>
      <c r="K12" s="71"/>
      <c r="L12" s="71"/>
      <c r="M12" s="71"/>
      <c r="N12" s="71"/>
    </row>
    <row r="13" spans="2:15" ht="16" thickBot="1" x14ac:dyDescent="0.4">
      <c r="J13" s="109"/>
      <c r="K13" s="109"/>
      <c r="L13" s="109"/>
      <c r="M13" s="109"/>
      <c r="N13" s="109"/>
      <c r="O13" s="1"/>
    </row>
    <row r="14" spans="2:15" x14ac:dyDescent="0.35">
      <c r="B14" s="148" t="s">
        <v>42</v>
      </c>
      <c r="C14" s="38" t="s">
        <v>216</v>
      </c>
      <c r="D14" s="156"/>
      <c r="E14" s="69" t="s">
        <v>33</v>
      </c>
      <c r="F14" s="69"/>
      <c r="G14" s="69"/>
      <c r="H14" s="39" t="s">
        <v>34</v>
      </c>
      <c r="J14" s="109"/>
      <c r="K14" s="109"/>
      <c r="L14" s="109"/>
      <c r="M14" s="109"/>
      <c r="N14" s="109"/>
      <c r="O14" s="1"/>
    </row>
    <row r="15" spans="2:15" x14ac:dyDescent="0.35">
      <c r="B15" s="40">
        <v>1</v>
      </c>
      <c r="C15" t="s">
        <v>79</v>
      </c>
      <c r="D15" s="157"/>
      <c r="E15" s="276" t="s">
        <v>220</v>
      </c>
      <c r="F15" s="277"/>
      <c r="G15" s="277"/>
      <c r="H15" s="41">
        <f>COUNTIF(B15:B20, "1")</f>
        <v>2</v>
      </c>
      <c r="J15" s="125"/>
      <c r="K15" s="125"/>
      <c r="L15" s="125"/>
      <c r="M15" s="109"/>
      <c r="N15" s="109"/>
      <c r="O15" s="1"/>
    </row>
    <row r="16" spans="2:15" x14ac:dyDescent="0.35">
      <c r="B16" s="40">
        <v>1</v>
      </c>
      <c r="C16" t="s">
        <v>79</v>
      </c>
      <c r="D16" s="158"/>
      <c r="E16" s="272" t="s">
        <v>221</v>
      </c>
      <c r="F16" s="267"/>
      <c r="G16" s="267"/>
      <c r="H16" s="41">
        <f>COUNTIF(C15:C20, "Odd")</f>
        <v>4</v>
      </c>
      <c r="J16" s="125"/>
      <c r="K16" s="125"/>
      <c r="L16" s="125"/>
      <c r="M16" s="109"/>
      <c r="N16" s="109"/>
      <c r="O16" s="1"/>
    </row>
    <row r="17" spans="1:15" x14ac:dyDescent="0.35">
      <c r="B17" s="40">
        <v>2</v>
      </c>
      <c r="C17" t="s">
        <v>80</v>
      </c>
      <c r="D17" s="158"/>
      <c r="E17" s="272" t="s">
        <v>222</v>
      </c>
      <c r="F17" s="267"/>
      <c r="G17" s="267"/>
      <c r="H17" s="41">
        <f>SUMIF(B15:B20,"&gt;3")</f>
        <v>13</v>
      </c>
      <c r="J17" s="125"/>
      <c r="K17" s="125"/>
      <c r="L17" s="125"/>
      <c r="M17" s="109"/>
      <c r="N17" s="109"/>
      <c r="O17" s="1"/>
    </row>
    <row r="18" spans="1:15" x14ac:dyDescent="0.35">
      <c r="B18" s="40">
        <v>3</v>
      </c>
      <c r="C18" t="s">
        <v>79</v>
      </c>
      <c r="D18" s="158"/>
      <c r="E18" s="267" t="s">
        <v>223</v>
      </c>
      <c r="F18" s="267"/>
      <c r="G18" s="267"/>
      <c r="H18" s="41">
        <f>SUMIF(C15:C20,"Even",B15:B20)</f>
        <v>10</v>
      </c>
      <c r="J18" s="125"/>
      <c r="K18" s="125"/>
      <c r="L18" s="125"/>
      <c r="M18" s="109"/>
      <c r="N18" s="109"/>
      <c r="O18" s="1"/>
    </row>
    <row r="19" spans="1:15" x14ac:dyDescent="0.35">
      <c r="B19" s="40">
        <v>5</v>
      </c>
      <c r="C19" t="s">
        <v>79</v>
      </c>
      <c r="D19" s="158"/>
      <c r="E19" s="267"/>
      <c r="F19" s="267"/>
      <c r="G19" s="267"/>
      <c r="H19" s="41"/>
      <c r="J19" s="109"/>
      <c r="K19" s="109"/>
      <c r="L19" s="109"/>
      <c r="M19" s="109"/>
      <c r="N19" s="109"/>
      <c r="O19" s="1"/>
    </row>
    <row r="20" spans="1:15" ht="16" thickBot="1" x14ac:dyDescent="0.4">
      <c r="B20" s="42">
        <v>8</v>
      </c>
      <c r="C20" s="44" t="s">
        <v>80</v>
      </c>
      <c r="D20" s="159"/>
      <c r="E20" s="265"/>
      <c r="F20" s="265"/>
      <c r="G20" s="265"/>
      <c r="H20" s="45"/>
      <c r="J20" s="109"/>
      <c r="K20" s="109"/>
      <c r="L20" s="109"/>
      <c r="M20" s="109"/>
      <c r="N20" s="109"/>
      <c r="O20" s="1"/>
    </row>
    <row r="21" spans="1:15" ht="16" thickBot="1" x14ac:dyDescent="0.4">
      <c r="A21" s="71"/>
      <c r="B21" s="71"/>
      <c r="C21" s="71"/>
      <c r="D21" s="71"/>
      <c r="E21" s="71"/>
      <c r="F21" s="71"/>
      <c r="G21" s="71"/>
      <c r="H21" s="71"/>
      <c r="I21" s="71"/>
      <c r="J21" s="109"/>
      <c r="K21" s="109"/>
      <c r="L21" s="109"/>
      <c r="M21" s="109"/>
      <c r="N21" s="109"/>
      <c r="O21" s="1"/>
    </row>
    <row r="22" spans="1:15" ht="16" thickBot="1" x14ac:dyDescent="0.4">
      <c r="A22" s="71"/>
      <c r="B22" s="275" t="s">
        <v>204</v>
      </c>
      <c r="C22" s="275"/>
      <c r="D22" s="275"/>
      <c r="E22" s="275"/>
      <c r="F22" s="71"/>
      <c r="G22" s="71"/>
      <c r="H22" s="127">
        <f>COUNTIF(B14:B19,"&lt;5")</f>
        <v>4</v>
      </c>
      <c r="I22" s="71"/>
      <c r="J22" s="109"/>
      <c r="K22" s="109"/>
      <c r="L22" s="109"/>
      <c r="M22" s="109"/>
      <c r="N22" s="109"/>
      <c r="O22" s="1"/>
    </row>
    <row r="23" spans="1:15" ht="16" thickBot="1" x14ac:dyDescent="0.4">
      <c r="A23" s="71"/>
      <c r="F23" s="71"/>
      <c r="G23" s="71"/>
      <c r="H23" s="85"/>
      <c r="I23" s="71"/>
      <c r="J23" s="109"/>
      <c r="K23" s="109"/>
      <c r="L23" s="109"/>
      <c r="M23" s="109"/>
      <c r="N23" s="109"/>
      <c r="O23" s="1"/>
    </row>
    <row r="24" spans="1:15" ht="16" thickBot="1" x14ac:dyDescent="0.4">
      <c r="A24" s="71"/>
      <c r="B24" s="299" t="s">
        <v>205</v>
      </c>
      <c r="C24" s="299"/>
      <c r="D24" s="299"/>
      <c r="E24" s="299"/>
      <c r="F24" s="71"/>
      <c r="G24" s="71"/>
      <c r="H24" s="127">
        <f>SUMIF(C14:C19,"Odd",B14:B19)</f>
        <v>10</v>
      </c>
      <c r="I24" s="71"/>
      <c r="J24" s="109"/>
      <c r="K24" s="109"/>
      <c r="L24" s="109"/>
      <c r="M24" s="109"/>
      <c r="N24" s="109"/>
      <c r="O24" s="1"/>
    </row>
    <row r="25" spans="1:15" x14ac:dyDescent="0.3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5" x14ac:dyDescent="0.3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5" ht="16" thickBot="1" x14ac:dyDescent="0.4">
      <c r="A27" s="71"/>
      <c r="B27" s="186" t="s">
        <v>71</v>
      </c>
      <c r="C27" s="186"/>
      <c r="D27" s="186"/>
      <c r="E27" s="186"/>
      <c r="F27" s="186"/>
      <c r="G27" s="186"/>
      <c r="H27" s="186"/>
      <c r="I27" s="71"/>
      <c r="J27" s="71"/>
      <c r="K27" s="71"/>
      <c r="L27" s="71"/>
      <c r="M27" s="71"/>
      <c r="N27" s="71"/>
    </row>
    <row r="28" spans="1:15" ht="16" customHeight="1" x14ac:dyDescent="0.35">
      <c r="A28" s="71"/>
      <c r="B28" s="31" t="s">
        <v>50</v>
      </c>
      <c r="C28" s="281" t="s">
        <v>72</v>
      </c>
      <c r="D28" s="282"/>
      <c r="E28" s="282"/>
      <c r="F28" s="282"/>
      <c r="G28" s="282"/>
      <c r="H28" s="283"/>
      <c r="I28" s="71"/>
      <c r="J28" s="71"/>
      <c r="K28" s="71"/>
      <c r="L28" s="71"/>
      <c r="M28" s="71"/>
      <c r="N28" s="71"/>
    </row>
    <row r="29" spans="1:15" x14ac:dyDescent="0.35">
      <c r="A29" s="71"/>
      <c r="B29" s="32"/>
      <c r="C29" s="284"/>
      <c r="D29" s="285"/>
      <c r="E29" s="285"/>
      <c r="F29" s="285"/>
      <c r="G29" s="285"/>
      <c r="H29" s="286"/>
      <c r="I29" s="71"/>
      <c r="J29" s="71"/>
      <c r="K29" s="71"/>
      <c r="L29" s="71"/>
      <c r="M29" s="71"/>
      <c r="N29" s="71"/>
    </row>
    <row r="30" spans="1:15" x14ac:dyDescent="0.35">
      <c r="A30" s="71"/>
      <c r="B30" s="33" t="s">
        <v>51</v>
      </c>
      <c r="C30" s="287" t="s">
        <v>73</v>
      </c>
      <c r="D30" s="288"/>
      <c r="E30" s="288"/>
      <c r="F30" s="288"/>
      <c r="G30" s="288"/>
      <c r="H30" s="289"/>
      <c r="I30" s="71"/>
      <c r="J30" s="71"/>
      <c r="K30" s="71"/>
      <c r="L30" s="71"/>
      <c r="M30" s="71"/>
      <c r="N30" s="71"/>
    </row>
    <row r="31" spans="1:15" x14ac:dyDescent="0.35">
      <c r="A31" s="71"/>
      <c r="B31" s="32" t="s">
        <v>63</v>
      </c>
      <c r="C31" s="290" t="s">
        <v>67</v>
      </c>
      <c r="D31" s="291"/>
      <c r="E31" s="291"/>
      <c r="F31" s="291"/>
      <c r="G31" s="291"/>
      <c r="H31" s="292"/>
      <c r="I31" s="71"/>
      <c r="J31" s="71"/>
      <c r="K31" s="71"/>
      <c r="L31" s="71"/>
      <c r="M31" s="71"/>
      <c r="N31" s="71"/>
    </row>
    <row r="32" spans="1:15" x14ac:dyDescent="0.35">
      <c r="A32" s="71"/>
      <c r="B32" s="33" t="s">
        <v>52</v>
      </c>
      <c r="C32" s="293" t="s">
        <v>207</v>
      </c>
      <c r="D32" s="294"/>
      <c r="E32" s="294"/>
      <c r="F32" s="294"/>
      <c r="G32" s="294"/>
      <c r="H32" s="295"/>
      <c r="I32" s="71"/>
      <c r="J32" s="71"/>
      <c r="K32" s="71"/>
      <c r="L32" s="71"/>
      <c r="M32" s="71"/>
      <c r="N32" s="71"/>
    </row>
    <row r="33" spans="1:20" x14ac:dyDescent="0.35">
      <c r="A33" s="71"/>
      <c r="B33" s="33"/>
      <c r="C33" s="293" t="s">
        <v>228</v>
      </c>
      <c r="D33" s="294"/>
      <c r="E33" s="294"/>
      <c r="F33" s="294"/>
      <c r="G33" s="294"/>
      <c r="H33" s="295"/>
      <c r="I33" s="71"/>
      <c r="J33" s="71"/>
      <c r="K33" s="71"/>
      <c r="L33" s="71"/>
      <c r="M33" s="71"/>
      <c r="N33" s="71"/>
    </row>
    <row r="34" spans="1:20" x14ac:dyDescent="0.35">
      <c r="A34" s="71"/>
      <c r="B34" s="32" t="s">
        <v>53</v>
      </c>
      <c r="C34" s="296" t="s">
        <v>208</v>
      </c>
      <c r="D34" s="297"/>
      <c r="E34" s="297"/>
      <c r="F34" s="297"/>
      <c r="G34" s="297"/>
      <c r="H34" s="298"/>
      <c r="I34" s="71"/>
      <c r="J34" s="71"/>
      <c r="K34" s="71"/>
      <c r="L34" s="71"/>
      <c r="M34" s="71"/>
      <c r="N34" s="71"/>
    </row>
    <row r="35" spans="1:20" x14ac:dyDescent="0.35">
      <c r="A35" s="71"/>
      <c r="B35" s="32"/>
      <c r="C35" s="290" t="s">
        <v>209</v>
      </c>
      <c r="D35" s="291"/>
      <c r="E35" s="291"/>
      <c r="F35" s="291"/>
      <c r="G35" s="291"/>
      <c r="H35" s="292"/>
      <c r="I35" s="71"/>
      <c r="J35" s="71"/>
      <c r="K35" s="71"/>
      <c r="L35" s="71"/>
      <c r="M35" s="71"/>
      <c r="N35" s="71"/>
    </row>
    <row r="36" spans="1:20" x14ac:dyDescent="0.35">
      <c r="A36" s="71"/>
      <c r="B36" s="32"/>
      <c r="C36" s="290" t="s">
        <v>210</v>
      </c>
      <c r="D36" s="291"/>
      <c r="E36" s="291"/>
      <c r="F36" s="291"/>
      <c r="G36" s="291"/>
      <c r="H36" s="292"/>
      <c r="I36" s="71"/>
      <c r="J36" s="71"/>
      <c r="K36" s="71"/>
      <c r="L36" s="71"/>
      <c r="M36" s="71"/>
      <c r="N36" s="71"/>
    </row>
    <row r="37" spans="1:20" x14ac:dyDescent="0.35">
      <c r="A37" s="71"/>
      <c r="B37" s="32"/>
      <c r="C37" s="255" t="s">
        <v>211</v>
      </c>
      <c r="D37" s="256"/>
      <c r="E37" s="256"/>
      <c r="F37" s="256"/>
      <c r="G37" s="256"/>
      <c r="H37" s="257"/>
      <c r="I37" s="71"/>
      <c r="J37" s="71"/>
      <c r="K37" s="71"/>
      <c r="L37" s="71"/>
      <c r="M37" s="71"/>
      <c r="N37" s="71"/>
    </row>
    <row r="38" spans="1:20" ht="16" thickBot="1" x14ac:dyDescent="0.4">
      <c r="A38" s="71"/>
      <c r="B38" s="30"/>
      <c r="C38" s="278" t="s">
        <v>212</v>
      </c>
      <c r="D38" s="279"/>
      <c r="E38" s="279"/>
      <c r="F38" s="279"/>
      <c r="G38" s="279"/>
      <c r="H38" s="280"/>
      <c r="I38" s="71"/>
      <c r="J38" s="71"/>
      <c r="K38" s="71"/>
      <c r="L38" s="71"/>
      <c r="M38" s="71"/>
      <c r="N38" s="71"/>
    </row>
    <row r="39" spans="1:20" ht="16" thickBot="1" x14ac:dyDescent="0.4">
      <c r="A39" s="71"/>
      <c r="B39" s="71"/>
      <c r="C39" s="71"/>
      <c r="D39" s="71"/>
      <c r="E39" s="128"/>
      <c r="F39" s="128"/>
      <c r="G39" s="128"/>
      <c r="H39" s="128"/>
      <c r="I39" s="109"/>
      <c r="J39" s="71"/>
      <c r="K39" s="71"/>
      <c r="L39" s="71"/>
      <c r="M39" s="71"/>
      <c r="N39" s="129"/>
      <c r="O39" s="57"/>
      <c r="P39" s="57"/>
      <c r="Q39" s="57"/>
      <c r="R39" s="57"/>
      <c r="S39" s="57"/>
      <c r="T39" s="57"/>
    </row>
    <row r="40" spans="1:20" x14ac:dyDescent="0.35">
      <c r="A40" s="71"/>
      <c r="B40" s="148" t="s">
        <v>42</v>
      </c>
      <c r="C40" s="38" t="s">
        <v>216</v>
      </c>
      <c r="D40" s="149" t="s">
        <v>217</v>
      </c>
      <c r="E40" s="46"/>
      <c r="F40" s="270" t="s">
        <v>33</v>
      </c>
      <c r="G40" s="271"/>
      <c r="H40" s="271"/>
      <c r="I40" s="271"/>
      <c r="J40" s="39" t="s">
        <v>34</v>
      </c>
      <c r="K40" s="109"/>
      <c r="L40" s="109"/>
      <c r="M40" s="109"/>
      <c r="N40" s="129"/>
      <c r="O40" s="57"/>
      <c r="P40" s="57"/>
      <c r="Q40" s="57"/>
      <c r="R40" s="57"/>
      <c r="S40" s="57"/>
      <c r="T40" s="57"/>
    </row>
    <row r="41" spans="1:20" x14ac:dyDescent="0.35">
      <c r="A41" s="71"/>
      <c r="B41" s="40">
        <v>1</v>
      </c>
      <c r="C41" t="s">
        <v>79</v>
      </c>
      <c r="D41" s="56" t="s">
        <v>122</v>
      </c>
      <c r="E41" s="146"/>
      <c r="F41" s="272" t="s">
        <v>224</v>
      </c>
      <c r="G41" s="267"/>
      <c r="H41" s="267"/>
      <c r="I41" s="267"/>
      <c r="J41" s="41">
        <f>COUNTIFS(C41:C50, "Odd", D41:D50, "Composite")</f>
        <v>2</v>
      </c>
      <c r="K41" s="125"/>
      <c r="L41" s="125"/>
      <c r="M41" s="125"/>
      <c r="N41" s="129"/>
      <c r="O41" s="29"/>
      <c r="P41" s="29"/>
      <c r="Q41" s="29"/>
      <c r="R41" s="29"/>
      <c r="S41" s="57"/>
      <c r="T41" s="57"/>
    </row>
    <row r="42" spans="1:20" x14ac:dyDescent="0.35">
      <c r="A42" s="71"/>
      <c r="B42" s="40">
        <v>1</v>
      </c>
      <c r="C42" t="s">
        <v>79</v>
      </c>
      <c r="D42" s="154" t="s">
        <v>122</v>
      </c>
      <c r="E42" s="146"/>
      <c r="F42" s="272" t="s">
        <v>255</v>
      </c>
      <c r="G42" s="267"/>
      <c r="H42" s="267"/>
      <c r="I42" s="267"/>
      <c r="J42" s="41">
        <f>SUMIFS(B41:B50, B41:B50, "&gt;2", C41:C50, "Odd")</f>
        <v>97</v>
      </c>
      <c r="K42" s="125"/>
      <c r="L42" s="125"/>
      <c r="M42" s="125"/>
      <c r="N42" s="129"/>
      <c r="O42" s="29"/>
      <c r="P42" s="29"/>
      <c r="Q42" s="29"/>
      <c r="R42" s="29"/>
      <c r="S42" s="57"/>
      <c r="T42" s="57"/>
    </row>
    <row r="43" spans="1:20" x14ac:dyDescent="0.35">
      <c r="A43" s="71"/>
      <c r="B43" s="40">
        <v>2</v>
      </c>
      <c r="C43" t="s">
        <v>80</v>
      </c>
      <c r="D43" s="154" t="s">
        <v>120</v>
      </c>
      <c r="F43" s="272"/>
      <c r="G43" s="267"/>
      <c r="H43" s="267"/>
      <c r="I43" s="267"/>
      <c r="J43" s="41"/>
      <c r="K43" s="125"/>
      <c r="L43" s="125"/>
      <c r="M43" s="109"/>
      <c r="N43" s="129"/>
      <c r="O43" s="29"/>
      <c r="P43" s="29"/>
      <c r="Q43" s="29"/>
      <c r="R43" s="29"/>
      <c r="S43" s="57"/>
      <c r="T43" s="57"/>
    </row>
    <row r="44" spans="1:20" x14ac:dyDescent="0.35">
      <c r="A44" s="71"/>
      <c r="B44" s="40">
        <v>3</v>
      </c>
      <c r="C44" t="s">
        <v>79</v>
      </c>
      <c r="D44" s="154" t="s">
        <v>120</v>
      </c>
      <c r="E44" s="146"/>
      <c r="F44" s="272"/>
      <c r="G44" s="267"/>
      <c r="H44" s="267"/>
      <c r="I44" s="267"/>
      <c r="J44" s="41"/>
      <c r="K44" s="125"/>
      <c r="L44" s="125"/>
      <c r="M44" s="109"/>
      <c r="N44" s="129"/>
      <c r="O44" s="29"/>
      <c r="P44" s="29"/>
      <c r="Q44" s="29"/>
      <c r="R44" s="29"/>
      <c r="S44" s="57"/>
      <c r="T44" s="57"/>
    </row>
    <row r="45" spans="1:20" x14ac:dyDescent="0.35">
      <c r="A45" s="71"/>
      <c r="B45" s="40">
        <v>5</v>
      </c>
      <c r="C45" t="s">
        <v>79</v>
      </c>
      <c r="D45" s="154" t="s">
        <v>120</v>
      </c>
      <c r="E45" s="155"/>
      <c r="F45" s="272"/>
      <c r="G45" s="267"/>
      <c r="H45" s="267"/>
      <c r="I45" s="267"/>
      <c r="J45" s="41"/>
      <c r="K45" s="125"/>
      <c r="L45" s="125"/>
      <c r="M45" s="109"/>
      <c r="N45" s="129"/>
      <c r="O45" s="29"/>
      <c r="P45" s="29"/>
      <c r="Q45" s="29"/>
      <c r="R45" s="29"/>
      <c r="S45" s="57"/>
      <c r="T45" s="57"/>
    </row>
    <row r="46" spans="1:20" x14ac:dyDescent="0.35">
      <c r="A46" s="71"/>
      <c r="B46" s="40">
        <v>8</v>
      </c>
      <c r="C46" t="s">
        <v>80</v>
      </c>
      <c r="D46" s="154" t="s">
        <v>121</v>
      </c>
      <c r="E46" s="155"/>
      <c r="F46" s="272"/>
      <c r="G46" s="267"/>
      <c r="H46" s="267"/>
      <c r="I46" s="267"/>
      <c r="J46" s="41"/>
      <c r="K46" s="125"/>
      <c r="L46" s="125"/>
      <c r="M46" s="109"/>
      <c r="N46" s="129"/>
      <c r="O46" s="29"/>
      <c r="P46" s="29"/>
      <c r="Q46" s="29"/>
      <c r="R46" s="29"/>
      <c r="S46" s="57"/>
      <c r="T46" s="57"/>
    </row>
    <row r="47" spans="1:20" x14ac:dyDescent="0.35">
      <c r="A47" s="71"/>
      <c r="B47" s="40">
        <v>13</v>
      </c>
      <c r="C47" t="s">
        <v>79</v>
      </c>
      <c r="D47" s="154" t="s">
        <v>120</v>
      </c>
      <c r="E47" s="155"/>
      <c r="F47" s="272"/>
      <c r="G47" s="267"/>
      <c r="H47" s="267"/>
      <c r="I47" s="267"/>
      <c r="J47" s="41"/>
      <c r="K47" s="125"/>
      <c r="L47" s="125"/>
      <c r="M47" s="109"/>
      <c r="N47" s="129"/>
      <c r="O47" s="29"/>
      <c r="P47" s="29"/>
      <c r="Q47" s="29"/>
      <c r="R47" s="29"/>
      <c r="S47" s="57"/>
      <c r="T47" s="57"/>
    </row>
    <row r="48" spans="1:20" x14ac:dyDescent="0.35">
      <c r="A48" s="71"/>
      <c r="B48" s="40">
        <v>21</v>
      </c>
      <c r="C48" t="s">
        <v>79</v>
      </c>
      <c r="D48" s="154" t="s">
        <v>121</v>
      </c>
      <c r="E48" s="155"/>
      <c r="F48" s="272"/>
      <c r="G48" s="267"/>
      <c r="H48" s="267"/>
      <c r="I48" s="267"/>
      <c r="J48" s="41"/>
      <c r="K48" s="125"/>
      <c r="L48" s="125"/>
      <c r="M48" s="109"/>
      <c r="N48" s="130"/>
      <c r="O48" s="58"/>
      <c r="P48" s="58"/>
      <c r="Q48" s="29"/>
      <c r="R48" s="29"/>
      <c r="S48" s="57"/>
      <c r="T48" s="57"/>
    </row>
    <row r="49" spans="1:20" x14ac:dyDescent="0.35">
      <c r="A49" s="71"/>
      <c r="B49" s="40">
        <v>34</v>
      </c>
      <c r="C49" t="s">
        <v>80</v>
      </c>
      <c r="D49" s="154" t="s">
        <v>121</v>
      </c>
      <c r="E49" s="146"/>
      <c r="F49" s="272"/>
      <c r="G49" s="267"/>
      <c r="H49" s="267"/>
      <c r="I49" s="267"/>
      <c r="J49" s="41"/>
      <c r="K49" s="128"/>
      <c r="L49" s="128"/>
      <c r="M49" s="109"/>
      <c r="N49" s="130"/>
      <c r="O49" s="6"/>
      <c r="P49" s="6"/>
      <c r="Q49" s="57"/>
      <c r="R49" s="57"/>
      <c r="S49" s="57"/>
      <c r="T49" s="57"/>
    </row>
    <row r="50" spans="1:20" ht="16" thickBot="1" x14ac:dyDescent="0.4">
      <c r="A50" s="71"/>
      <c r="B50" s="42">
        <v>55</v>
      </c>
      <c r="C50" s="44" t="s">
        <v>79</v>
      </c>
      <c r="D50" s="43" t="s">
        <v>121</v>
      </c>
      <c r="E50" s="44"/>
      <c r="F50" s="274"/>
      <c r="G50" s="269"/>
      <c r="H50" s="269"/>
      <c r="I50" s="269"/>
      <c r="J50" s="45"/>
      <c r="K50" s="109"/>
      <c r="L50" s="109"/>
      <c r="M50" s="109"/>
      <c r="N50" s="130"/>
      <c r="O50" s="10"/>
      <c r="P50" s="6"/>
      <c r="Q50" s="57"/>
      <c r="R50" s="57"/>
      <c r="S50" s="57"/>
      <c r="T50" s="57"/>
    </row>
    <row r="51" spans="1:20" ht="16" thickBot="1" x14ac:dyDescent="0.4">
      <c r="A51" s="71"/>
      <c r="B51" s="1"/>
      <c r="C51" s="1"/>
      <c r="D51" s="1"/>
      <c r="E51" s="1"/>
      <c r="F51" s="1"/>
      <c r="G51" s="1"/>
      <c r="H51" s="44"/>
      <c r="I51" s="1"/>
      <c r="J51" s="1"/>
      <c r="K51" s="109"/>
      <c r="L51" s="109"/>
      <c r="M51" s="109"/>
      <c r="N51" s="130"/>
      <c r="O51" s="10"/>
      <c r="P51" s="68"/>
      <c r="Q51" s="57"/>
      <c r="R51" s="57"/>
      <c r="S51" s="57"/>
      <c r="T51" s="57"/>
    </row>
    <row r="52" spans="1:20" ht="16" thickBot="1" x14ac:dyDescent="0.4">
      <c r="A52" s="71"/>
      <c r="B52" s="275" t="s">
        <v>229</v>
      </c>
      <c r="C52" s="275"/>
      <c r="D52" s="275"/>
      <c r="E52" s="275"/>
      <c r="G52" s="71"/>
      <c r="H52" s="115">
        <f>COUNTIFS(C40:C49,"Even",D40:D49,"Prime")</f>
        <v>1</v>
      </c>
      <c r="I52" s="85"/>
      <c r="J52" s="85"/>
      <c r="K52" s="71"/>
      <c r="L52" s="71"/>
      <c r="M52" s="71"/>
      <c r="N52" s="130"/>
      <c r="O52" s="10"/>
      <c r="P52" s="6"/>
      <c r="Q52" s="57"/>
      <c r="R52" s="57"/>
      <c r="S52" s="57"/>
      <c r="T52" s="57"/>
    </row>
    <row r="53" spans="1:20" ht="16" thickBot="1" x14ac:dyDescent="0.4">
      <c r="A53" s="71"/>
      <c r="G53" s="71"/>
      <c r="H53" s="71"/>
      <c r="I53" s="85"/>
      <c r="J53" s="85"/>
      <c r="K53" s="71"/>
      <c r="L53" s="71"/>
      <c r="M53" s="71"/>
      <c r="N53" s="85"/>
      <c r="O53" s="10"/>
      <c r="P53" s="10"/>
    </row>
    <row r="54" spans="1:20" ht="16" thickBot="1" x14ac:dyDescent="0.4">
      <c r="A54" s="71"/>
      <c r="B54" s="70" t="s">
        <v>206</v>
      </c>
      <c r="C54" s="70"/>
      <c r="D54" s="70"/>
      <c r="E54" s="70"/>
      <c r="F54" s="70"/>
      <c r="G54" s="71"/>
      <c r="H54" s="115">
        <f>SUMIFS(B40:B49,C40:C49,"Even",D40:D49,"Composite")</f>
        <v>42</v>
      </c>
      <c r="I54" s="85"/>
      <c r="J54" s="85"/>
      <c r="K54" s="71"/>
      <c r="L54" s="71"/>
      <c r="M54" s="71"/>
      <c r="N54" s="85"/>
      <c r="O54" s="10"/>
      <c r="P54" s="10"/>
    </row>
    <row r="55" spans="1:20" x14ac:dyDescent="0.35">
      <c r="A55" s="71"/>
      <c r="B55" s="71"/>
      <c r="C55" s="71"/>
      <c r="D55" s="71"/>
      <c r="E55" s="71"/>
      <c r="F55" s="71"/>
      <c r="G55" s="71"/>
      <c r="H55" s="71"/>
      <c r="I55" s="85"/>
      <c r="J55" s="85"/>
      <c r="K55" s="71"/>
      <c r="L55" s="71"/>
      <c r="M55" s="71"/>
      <c r="N55" s="85"/>
      <c r="O55" s="10"/>
      <c r="P55" s="10"/>
    </row>
    <row r="56" spans="1:20" x14ac:dyDescent="0.3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</row>
  </sheetData>
  <mergeCells count="42">
    <mergeCell ref="C10:H10"/>
    <mergeCell ref="C12:H12"/>
    <mergeCell ref="C5:H5"/>
    <mergeCell ref="C3:H3"/>
    <mergeCell ref="C4:H4"/>
    <mergeCell ref="C11:H11"/>
    <mergeCell ref="B2:H2"/>
    <mergeCell ref="C6:H6"/>
    <mergeCell ref="C7:H7"/>
    <mergeCell ref="C8:H8"/>
    <mergeCell ref="C9:H9"/>
    <mergeCell ref="E15:G15"/>
    <mergeCell ref="E16:G16"/>
    <mergeCell ref="E17:G17"/>
    <mergeCell ref="E18:G18"/>
    <mergeCell ref="C38:H38"/>
    <mergeCell ref="C28:H29"/>
    <mergeCell ref="C30:H30"/>
    <mergeCell ref="C31:H31"/>
    <mergeCell ref="C32:H32"/>
    <mergeCell ref="C33:H33"/>
    <mergeCell ref="C34:H34"/>
    <mergeCell ref="C35:H35"/>
    <mergeCell ref="E20:G20"/>
    <mergeCell ref="B22:E22"/>
    <mergeCell ref="B24:E24"/>
    <mergeCell ref="C36:H36"/>
    <mergeCell ref="E19:G19"/>
    <mergeCell ref="F48:I48"/>
    <mergeCell ref="F49:I49"/>
    <mergeCell ref="F50:I50"/>
    <mergeCell ref="B52:E52"/>
    <mergeCell ref="F43:I43"/>
    <mergeCell ref="F44:I44"/>
    <mergeCell ref="F45:I45"/>
    <mergeCell ref="F46:I46"/>
    <mergeCell ref="F47:I47"/>
    <mergeCell ref="F40:I40"/>
    <mergeCell ref="F41:I41"/>
    <mergeCell ref="F42:I42"/>
    <mergeCell ref="B27:H27"/>
    <mergeCell ref="C37:H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E3FA-356D-1E41-B891-3DCF86AFF67F}">
  <dimension ref="B2:J30"/>
  <sheetViews>
    <sheetView zoomScaleNormal="100" workbookViewId="0">
      <selection activeCell="H20" sqref="H20"/>
    </sheetView>
  </sheetViews>
  <sheetFormatPr defaultColWidth="10.6640625" defaultRowHeight="15.5" x14ac:dyDescent="0.35"/>
  <cols>
    <col min="7" max="7" width="14" bestFit="1" customWidth="1"/>
    <col min="8" max="8" width="14.83203125" bestFit="1" customWidth="1"/>
    <col min="9" max="9" width="19.1640625" bestFit="1" customWidth="1"/>
  </cols>
  <sheetData>
    <row r="2" spans="2:10" x14ac:dyDescent="0.35">
      <c r="B2" s="167" t="s">
        <v>123</v>
      </c>
      <c r="C2" s="167"/>
      <c r="D2" s="167"/>
      <c r="E2" s="167"/>
    </row>
    <row r="3" spans="2:10" x14ac:dyDescent="0.35">
      <c r="B3" s="307" t="s">
        <v>124</v>
      </c>
      <c r="C3" s="307"/>
      <c r="G3" s="275" t="s">
        <v>213</v>
      </c>
      <c r="H3" s="275"/>
      <c r="I3" s="275"/>
      <c r="J3" s="275"/>
    </row>
    <row r="4" spans="2:10" x14ac:dyDescent="0.35">
      <c r="B4" s="275" t="s">
        <v>249</v>
      </c>
      <c r="C4" s="275"/>
      <c r="D4" s="275"/>
      <c r="E4" s="275"/>
    </row>
    <row r="5" spans="2:10" x14ac:dyDescent="0.35">
      <c r="B5" s="275" t="s">
        <v>156</v>
      </c>
      <c r="C5" s="275"/>
      <c r="D5" s="275"/>
      <c r="E5" s="275"/>
      <c r="G5" s="308" t="s">
        <v>233</v>
      </c>
      <c r="H5" s="308"/>
      <c r="I5" s="308"/>
    </row>
    <row r="6" spans="2:10" ht="16" customHeight="1" x14ac:dyDescent="0.35">
      <c r="B6" s="308" t="s">
        <v>157</v>
      </c>
      <c r="C6" s="308"/>
      <c r="D6" s="308"/>
      <c r="E6" s="308"/>
      <c r="G6" s="308"/>
      <c r="H6" s="308"/>
      <c r="I6" s="308"/>
    </row>
    <row r="7" spans="2:10" x14ac:dyDescent="0.35">
      <c r="B7" s="308"/>
      <c r="C7" s="308"/>
      <c r="D7" s="308"/>
      <c r="E7" s="308"/>
      <c r="G7" s="308"/>
      <c r="H7" s="308"/>
      <c r="I7" s="308"/>
    </row>
    <row r="8" spans="2:10" ht="16" customHeight="1" x14ac:dyDescent="0.35">
      <c r="B8" s="308" t="s">
        <v>158</v>
      </c>
      <c r="C8" s="308"/>
      <c r="D8" s="308"/>
      <c r="E8" s="308"/>
    </row>
    <row r="9" spans="2:10" x14ac:dyDescent="0.35">
      <c r="B9" s="308"/>
      <c r="C9" s="308"/>
      <c r="D9" s="308"/>
      <c r="E9" s="308"/>
      <c r="G9" t="s">
        <v>144</v>
      </c>
      <c r="H9" t="s">
        <v>214</v>
      </c>
      <c r="I9" t="s">
        <v>215</v>
      </c>
    </row>
    <row r="10" spans="2:10" x14ac:dyDescent="0.35">
      <c r="B10" s="308"/>
      <c r="C10" s="308"/>
      <c r="D10" s="308"/>
      <c r="E10" s="308"/>
      <c r="G10" s="70" t="s">
        <v>80</v>
      </c>
      <c r="H10">
        <v>44</v>
      </c>
      <c r="I10">
        <v>1936</v>
      </c>
    </row>
    <row r="11" spans="2:10" x14ac:dyDescent="0.35">
      <c r="G11" s="70" t="s">
        <v>79</v>
      </c>
      <c r="H11">
        <v>99</v>
      </c>
      <c r="I11">
        <v>9801</v>
      </c>
    </row>
    <row r="12" spans="2:10" x14ac:dyDescent="0.35">
      <c r="B12" s="307" t="s">
        <v>125</v>
      </c>
      <c r="C12" s="307"/>
      <c r="G12" s="70" t="s">
        <v>145</v>
      </c>
      <c r="H12">
        <v>143</v>
      </c>
      <c r="I12">
        <v>20449</v>
      </c>
    </row>
    <row r="13" spans="2:10" x14ac:dyDescent="0.35">
      <c r="B13" s="275" t="s">
        <v>159</v>
      </c>
      <c r="C13" s="275"/>
      <c r="D13" s="275"/>
      <c r="E13" s="275"/>
    </row>
    <row r="14" spans="2:10" x14ac:dyDescent="0.35">
      <c r="B14" s="275" t="s">
        <v>230</v>
      </c>
      <c r="C14" s="275"/>
      <c r="D14" s="275"/>
      <c r="E14" s="275"/>
    </row>
    <row r="15" spans="2:10" x14ac:dyDescent="0.35">
      <c r="B15" s="275" t="s">
        <v>160</v>
      </c>
      <c r="C15" s="275"/>
      <c r="D15" s="275"/>
      <c r="E15" s="275"/>
    </row>
    <row r="16" spans="2:10" x14ac:dyDescent="0.35">
      <c r="B16" s="275" t="s">
        <v>161</v>
      </c>
      <c r="C16" s="275"/>
      <c r="D16" s="275"/>
      <c r="E16" s="275"/>
    </row>
    <row r="19" spans="2:5" x14ac:dyDescent="0.35">
      <c r="B19" s="167" t="s">
        <v>132</v>
      </c>
      <c r="C19" s="167"/>
      <c r="D19" s="167"/>
      <c r="E19" s="167"/>
    </row>
    <row r="20" spans="2:5" x14ac:dyDescent="0.35">
      <c r="B20" s="307" t="s">
        <v>133</v>
      </c>
      <c r="C20" s="307"/>
      <c r="D20" s="307"/>
    </row>
    <row r="21" spans="2:5" ht="16" customHeight="1" x14ac:dyDescent="0.35">
      <c r="B21" s="308" t="s">
        <v>231</v>
      </c>
      <c r="C21" s="308"/>
      <c r="D21" s="308"/>
      <c r="E21" s="308"/>
    </row>
    <row r="22" spans="2:5" x14ac:dyDescent="0.35">
      <c r="B22" s="308"/>
      <c r="C22" s="308"/>
      <c r="D22" s="308"/>
      <c r="E22" s="308"/>
    </row>
    <row r="23" spans="2:5" x14ac:dyDescent="0.35">
      <c r="B23" s="275" t="s">
        <v>162</v>
      </c>
      <c r="C23" s="275"/>
      <c r="D23" s="275"/>
      <c r="E23" s="275"/>
    </row>
    <row r="25" spans="2:5" x14ac:dyDescent="0.35">
      <c r="B25" s="307" t="s">
        <v>232</v>
      </c>
      <c r="C25" s="307"/>
      <c r="D25" s="307"/>
    </row>
    <row r="26" spans="2:5" x14ac:dyDescent="0.35">
      <c r="B26" s="275" t="s">
        <v>163</v>
      </c>
      <c r="C26" s="275"/>
      <c r="D26" s="275"/>
      <c r="E26" s="275"/>
    </row>
    <row r="27" spans="2:5" ht="16" customHeight="1" x14ac:dyDescent="0.35">
      <c r="B27" s="308" t="s">
        <v>256</v>
      </c>
      <c r="C27" s="308"/>
      <c r="D27" s="308"/>
      <c r="E27" s="308"/>
    </row>
    <row r="28" spans="2:5" x14ac:dyDescent="0.35">
      <c r="B28" s="308"/>
      <c r="C28" s="308"/>
      <c r="D28" s="308"/>
      <c r="E28" s="308"/>
    </row>
    <row r="29" spans="2:5" ht="16" customHeight="1" x14ac:dyDescent="0.35">
      <c r="B29" s="308" t="s">
        <v>251</v>
      </c>
      <c r="C29" s="308"/>
      <c r="D29" s="308"/>
      <c r="E29" s="308"/>
    </row>
    <row r="30" spans="2:5" x14ac:dyDescent="0.35">
      <c r="B30" s="308"/>
      <c r="C30" s="308"/>
      <c r="D30" s="308"/>
      <c r="E30" s="308"/>
    </row>
  </sheetData>
  <mergeCells count="21">
    <mergeCell ref="B2:E2"/>
    <mergeCell ref="B19:E19"/>
    <mergeCell ref="B27:E28"/>
    <mergeCell ref="B29:E30"/>
    <mergeCell ref="B26:E26"/>
    <mergeCell ref="B21:E22"/>
    <mergeCell ref="B23:E23"/>
    <mergeCell ref="B4:E4"/>
    <mergeCell ref="B5:E5"/>
    <mergeCell ref="B6:E7"/>
    <mergeCell ref="B8:E10"/>
    <mergeCell ref="B13:E13"/>
    <mergeCell ref="B14:E14"/>
    <mergeCell ref="B15:E15"/>
    <mergeCell ref="B16:E16"/>
    <mergeCell ref="G3:J3"/>
    <mergeCell ref="B3:C3"/>
    <mergeCell ref="B12:C12"/>
    <mergeCell ref="B20:D20"/>
    <mergeCell ref="B25:D25"/>
    <mergeCell ref="G5:I7"/>
  </mergeCells>
  <pageMargins left="0.7" right="0.7" top="0.75" bottom="0.75" header="0.3" footer="0.3"/>
  <pageSetup orientation="portrait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087DC-CA3B-4549-8B09-EF039060922B}">
  <dimension ref="A1:M31"/>
  <sheetViews>
    <sheetView zoomScaleNormal="100" workbookViewId="0">
      <selection activeCell="K6" sqref="K6"/>
    </sheetView>
  </sheetViews>
  <sheetFormatPr defaultColWidth="10.6640625" defaultRowHeight="15.5" x14ac:dyDescent="0.35"/>
  <cols>
    <col min="5" max="5" width="11.83203125" customWidth="1"/>
    <col min="7" max="7" width="14.5" customWidth="1"/>
  </cols>
  <sheetData>
    <row r="1" spans="1:13" x14ac:dyDescent="0.35">
      <c r="A1" s="71"/>
      <c r="B1" s="71"/>
      <c r="C1" s="71"/>
      <c r="D1" s="71"/>
      <c r="E1" s="71"/>
      <c r="F1" s="71"/>
      <c r="G1" s="71"/>
      <c r="H1" s="71"/>
    </row>
    <row r="2" spans="1:13" x14ac:dyDescent="0.35">
      <c r="A2" s="71"/>
      <c r="B2" s="167" t="s">
        <v>126</v>
      </c>
      <c r="C2" s="167"/>
      <c r="D2" s="167"/>
      <c r="E2" s="167"/>
      <c r="F2" s="71"/>
      <c r="G2" s="71"/>
      <c r="H2" s="71"/>
    </row>
    <row r="3" spans="1:13" x14ac:dyDescent="0.35">
      <c r="A3" s="71"/>
      <c r="B3" s="307" t="s">
        <v>127</v>
      </c>
      <c r="C3" s="307"/>
      <c r="D3" s="71"/>
      <c r="E3" s="71"/>
      <c r="F3" s="71"/>
      <c r="G3" s="275" t="s">
        <v>236</v>
      </c>
      <c r="H3" s="275"/>
      <c r="I3" s="275"/>
      <c r="J3" s="275"/>
      <c r="K3" s="275"/>
      <c r="L3" s="275"/>
      <c r="M3" s="275"/>
    </row>
    <row r="4" spans="1:13" ht="16" thickBot="1" x14ac:dyDescent="0.4">
      <c r="A4" s="71"/>
      <c r="B4" s="194" t="s">
        <v>164</v>
      </c>
      <c r="C4" s="194"/>
      <c r="D4" s="194"/>
      <c r="E4" s="194"/>
      <c r="F4" s="71"/>
    </row>
    <row r="5" spans="1:13" x14ac:dyDescent="0.35">
      <c r="A5" s="71"/>
      <c r="B5" s="194"/>
      <c r="C5" s="194"/>
      <c r="D5" s="194"/>
      <c r="E5" s="194"/>
      <c r="F5" s="71"/>
      <c r="G5" s="37" t="s">
        <v>128</v>
      </c>
      <c r="H5" s="59">
        <v>15</v>
      </c>
    </row>
    <row r="6" spans="1:13" x14ac:dyDescent="0.35">
      <c r="A6" s="71"/>
      <c r="B6" s="194" t="s">
        <v>165</v>
      </c>
      <c r="C6" s="194"/>
      <c r="D6" s="194"/>
      <c r="E6" s="194"/>
      <c r="F6" s="71"/>
      <c r="G6" s="40" t="s">
        <v>130</v>
      </c>
      <c r="H6" s="62">
        <v>120</v>
      </c>
    </row>
    <row r="7" spans="1:13" ht="16" thickBot="1" x14ac:dyDescent="0.4">
      <c r="A7" s="71"/>
      <c r="B7" s="194"/>
      <c r="C7" s="194"/>
      <c r="D7" s="194"/>
      <c r="E7" s="194"/>
      <c r="F7" s="71"/>
      <c r="G7" s="42" t="s">
        <v>129</v>
      </c>
      <c r="H7" s="60">
        <f>H5*H6</f>
        <v>1800</v>
      </c>
    </row>
    <row r="8" spans="1:13" x14ac:dyDescent="0.35">
      <c r="A8" s="71"/>
      <c r="B8" s="194"/>
      <c r="C8" s="194"/>
      <c r="D8" s="194"/>
      <c r="E8" s="194"/>
      <c r="F8" s="71"/>
      <c r="G8" s="63"/>
      <c r="H8" s="63"/>
      <c r="I8" s="63"/>
      <c r="J8" s="63"/>
    </row>
    <row r="9" spans="1:13" x14ac:dyDescent="0.35">
      <c r="A9" s="71"/>
      <c r="B9" s="71"/>
      <c r="C9" s="71"/>
      <c r="D9" s="71"/>
      <c r="E9" s="71"/>
      <c r="F9" s="71"/>
      <c r="G9" s="202" t="s">
        <v>245</v>
      </c>
      <c r="H9" s="202"/>
      <c r="I9" s="202"/>
      <c r="J9" s="202"/>
    </row>
    <row r="10" spans="1:13" x14ac:dyDescent="0.35">
      <c r="A10" s="71"/>
      <c r="B10" s="307" t="s">
        <v>131</v>
      </c>
      <c r="C10" s="307"/>
      <c r="D10" s="140"/>
      <c r="E10" s="71"/>
      <c r="F10" s="71"/>
      <c r="G10" t="s">
        <v>237</v>
      </c>
      <c r="H10" s="70" t="s">
        <v>241</v>
      </c>
    </row>
    <row r="11" spans="1:13" x14ac:dyDescent="0.35">
      <c r="A11" s="71"/>
      <c r="B11" s="194" t="s">
        <v>250</v>
      </c>
      <c r="C11" s="194"/>
      <c r="D11" s="194"/>
      <c r="E11" s="194"/>
      <c r="F11" s="71"/>
      <c r="G11" t="s">
        <v>238</v>
      </c>
      <c r="H11" s="160">
        <v>1800</v>
      </c>
    </row>
    <row r="12" spans="1:13" x14ac:dyDescent="0.35">
      <c r="A12" s="71"/>
      <c r="B12" s="194"/>
      <c r="C12" s="194"/>
      <c r="D12" s="194"/>
      <c r="E12" s="194"/>
      <c r="F12" s="71"/>
      <c r="G12" t="s">
        <v>239</v>
      </c>
      <c r="H12" s="70" t="s">
        <v>240</v>
      </c>
    </row>
    <row r="13" spans="1:13" x14ac:dyDescent="0.35">
      <c r="A13" s="71"/>
      <c r="B13" s="194" t="s">
        <v>166</v>
      </c>
      <c r="C13" s="194"/>
      <c r="D13" s="194"/>
      <c r="E13" s="194"/>
      <c r="F13" s="71"/>
      <c r="G13" s="1"/>
      <c r="H13" s="57"/>
      <c r="I13" s="1"/>
      <c r="J13" s="1"/>
    </row>
    <row r="14" spans="1:13" x14ac:dyDescent="0.35">
      <c r="A14" s="71"/>
      <c r="B14" s="194"/>
      <c r="C14" s="194"/>
      <c r="D14" s="194"/>
      <c r="E14" s="194"/>
      <c r="F14" s="71"/>
      <c r="G14" s="63"/>
      <c r="H14" s="63"/>
    </row>
    <row r="15" spans="1:13" x14ac:dyDescent="0.35">
      <c r="A15" s="71"/>
      <c r="B15" s="71"/>
      <c r="C15" s="71"/>
      <c r="D15" s="71"/>
      <c r="E15" s="71"/>
      <c r="F15" s="71"/>
      <c r="G15" s="71"/>
      <c r="H15" s="71"/>
    </row>
    <row r="16" spans="1:13" x14ac:dyDescent="0.35">
      <c r="A16" s="109"/>
      <c r="B16" s="109"/>
      <c r="C16" s="161"/>
      <c r="D16" s="109"/>
      <c r="E16" s="71"/>
      <c r="F16" s="71"/>
      <c r="G16" s="71"/>
      <c r="H16" s="71"/>
    </row>
    <row r="17" spans="1:10" x14ac:dyDescent="0.35">
      <c r="A17" s="109"/>
      <c r="B17" s="109"/>
      <c r="C17" s="162"/>
      <c r="D17" s="109"/>
      <c r="E17" s="71"/>
      <c r="F17" s="71"/>
      <c r="G17" s="71"/>
      <c r="H17" s="71"/>
    </row>
    <row r="18" spans="1:10" x14ac:dyDescent="0.35">
      <c r="A18" s="109"/>
      <c r="B18" s="109"/>
      <c r="C18" s="161"/>
      <c r="D18" s="109"/>
      <c r="E18" s="71"/>
      <c r="F18" s="71"/>
      <c r="G18" s="71"/>
      <c r="H18" s="71"/>
    </row>
    <row r="19" spans="1:10" x14ac:dyDescent="0.35">
      <c r="A19" s="71"/>
      <c r="B19" s="71"/>
      <c r="C19" s="71"/>
      <c r="D19" s="71"/>
      <c r="E19" s="71"/>
      <c r="F19" s="71"/>
      <c r="G19" s="71"/>
      <c r="H19" s="71"/>
    </row>
    <row r="20" spans="1:10" x14ac:dyDescent="0.35">
      <c r="A20" s="71"/>
      <c r="B20" s="71"/>
      <c r="C20" s="71"/>
      <c r="D20" s="71"/>
      <c r="E20" s="71"/>
      <c r="F20" s="71"/>
      <c r="G20" s="71"/>
      <c r="H20" s="71"/>
    </row>
    <row r="21" spans="1:10" x14ac:dyDescent="0.35">
      <c r="A21" s="71"/>
      <c r="B21" s="71"/>
      <c r="C21" s="71"/>
      <c r="D21" s="71"/>
      <c r="E21" s="71"/>
      <c r="F21" s="71"/>
      <c r="G21" s="71"/>
      <c r="H21" s="71"/>
    </row>
    <row r="22" spans="1:10" x14ac:dyDescent="0.35">
      <c r="A22" s="71"/>
      <c r="B22" s="71"/>
      <c r="C22" s="140"/>
      <c r="D22" s="71"/>
      <c r="E22" s="71"/>
      <c r="F22" s="109"/>
      <c r="G22" s="109"/>
      <c r="H22" s="109"/>
      <c r="I22" s="1"/>
      <c r="J22" s="1"/>
    </row>
    <row r="23" spans="1:10" x14ac:dyDescent="0.35">
      <c r="A23" s="71"/>
      <c r="B23" s="71"/>
      <c r="C23" s="71"/>
      <c r="D23" s="71"/>
      <c r="E23" s="71"/>
      <c r="F23" s="109"/>
      <c r="G23" s="1"/>
      <c r="H23" s="164"/>
      <c r="I23" s="1"/>
      <c r="J23" s="1"/>
    </row>
    <row r="24" spans="1:10" x14ac:dyDescent="0.35">
      <c r="A24" s="71"/>
      <c r="B24" s="71"/>
      <c r="C24" s="140"/>
      <c r="D24" s="71"/>
      <c r="E24" s="71"/>
      <c r="F24" s="109"/>
      <c r="G24" s="1"/>
      <c r="H24" s="165"/>
      <c r="I24" s="1"/>
      <c r="J24" s="1"/>
    </row>
    <row r="25" spans="1:10" x14ac:dyDescent="0.35">
      <c r="A25" s="71"/>
      <c r="B25" s="71"/>
      <c r="C25" s="71"/>
      <c r="D25" s="71"/>
      <c r="E25" s="71"/>
      <c r="F25" s="109"/>
      <c r="G25" s="1"/>
      <c r="H25" s="164"/>
      <c r="I25" s="1"/>
      <c r="J25" s="1"/>
    </row>
    <row r="26" spans="1:10" x14ac:dyDescent="0.35">
      <c r="F26" s="1"/>
      <c r="G26" s="2"/>
      <c r="H26" s="2"/>
      <c r="I26" s="2"/>
      <c r="J26" s="2"/>
    </row>
    <row r="27" spans="1:10" x14ac:dyDescent="0.35">
      <c r="F27" s="1"/>
      <c r="G27" s="128"/>
      <c r="H27" s="128"/>
      <c r="I27" s="128"/>
      <c r="J27" s="128"/>
    </row>
    <row r="28" spans="1:10" x14ac:dyDescent="0.35">
      <c r="F28" s="1"/>
      <c r="G28" s="1"/>
      <c r="H28" s="57"/>
      <c r="I28" s="1"/>
      <c r="J28" s="1"/>
    </row>
    <row r="29" spans="1:10" x14ac:dyDescent="0.35">
      <c r="F29" s="1"/>
      <c r="G29" s="1"/>
      <c r="H29" s="166"/>
      <c r="I29" s="1"/>
      <c r="J29" s="1"/>
    </row>
    <row r="30" spans="1:10" x14ac:dyDescent="0.35">
      <c r="F30" s="1"/>
      <c r="G30" s="1"/>
      <c r="H30" s="57"/>
      <c r="I30" s="1"/>
      <c r="J30" s="1"/>
    </row>
    <row r="31" spans="1:10" x14ac:dyDescent="0.35">
      <c r="F31" s="1"/>
      <c r="G31" s="1"/>
      <c r="H31" s="1"/>
      <c r="I31" s="1"/>
      <c r="J31" s="1"/>
    </row>
  </sheetData>
  <mergeCells count="9">
    <mergeCell ref="B13:E14"/>
    <mergeCell ref="B2:E2"/>
    <mergeCell ref="B3:C3"/>
    <mergeCell ref="B10:C10"/>
    <mergeCell ref="G3:M3"/>
    <mergeCell ref="G9:J9"/>
    <mergeCell ref="B4:E5"/>
    <mergeCell ref="B6:E8"/>
    <mergeCell ref="B11:E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9598-F730-ED4E-9B38-5B02B533D4D9}">
  <dimension ref="A1:I901"/>
  <sheetViews>
    <sheetView zoomScaleNormal="100" workbookViewId="0">
      <selection activeCell="L6" sqref="L6"/>
    </sheetView>
  </sheetViews>
  <sheetFormatPr defaultColWidth="10.6640625" defaultRowHeight="15.5" x14ac:dyDescent="0.35"/>
  <cols>
    <col min="1" max="3" width="10.6640625" style="71"/>
    <col min="4" max="4" width="12.6640625" style="137" bestFit="1" customWidth="1"/>
    <col min="5" max="5" width="10.83203125" style="138"/>
    <col min="6" max="6" width="15.5" style="138" customWidth="1"/>
    <col min="7" max="7" width="12.6640625" style="71" bestFit="1" customWidth="1"/>
    <col min="8" max="8" width="10.6640625" style="71"/>
  </cols>
  <sheetData>
    <row r="1" spans="1:9" x14ac:dyDescent="0.35">
      <c r="A1" s="14" t="s">
        <v>104</v>
      </c>
      <c r="B1" s="14" t="s">
        <v>92</v>
      </c>
      <c r="C1" s="14" t="s">
        <v>105</v>
      </c>
      <c r="D1" s="54" t="s">
        <v>106</v>
      </c>
      <c r="E1" s="55" t="s">
        <v>219</v>
      </c>
      <c r="F1" s="55" t="s">
        <v>114</v>
      </c>
      <c r="G1" s="14" t="s">
        <v>108</v>
      </c>
      <c r="H1" s="14" t="s">
        <v>109</v>
      </c>
    </row>
    <row r="2" spans="1:9" x14ac:dyDescent="0.35">
      <c r="A2" s="71">
        <v>12233</v>
      </c>
      <c r="B2" s="71">
        <v>52</v>
      </c>
      <c r="C2" s="137">
        <v>1005.53</v>
      </c>
      <c r="D2" s="137">
        <v>0</v>
      </c>
      <c r="E2" s="138" t="s">
        <v>118</v>
      </c>
      <c r="F2" s="138" t="str">
        <f>IF(C2&gt;D2, "Profit","Loss")</f>
        <v>Profit</v>
      </c>
      <c r="G2" s="139" t="str">
        <f>VLOOKUP(E2,Questions!$B$12:$D$15,2,FALSE)</f>
        <v>Female</v>
      </c>
      <c r="H2" s="139" t="str">
        <f>VLOOKUP(E2,Questions!$B$12:$D$15,3,FALSE)</f>
        <v>Single</v>
      </c>
      <c r="I2" s="50"/>
    </row>
    <row r="3" spans="1:9" x14ac:dyDescent="0.35">
      <c r="A3" s="71">
        <v>13896</v>
      </c>
      <c r="B3" s="71">
        <v>49</v>
      </c>
      <c r="C3" s="137">
        <v>2014.64</v>
      </c>
      <c r="D3" s="137">
        <v>0</v>
      </c>
      <c r="E3" s="138" t="s">
        <v>107</v>
      </c>
      <c r="F3" s="138" t="str">
        <f t="shared" ref="F3:F66" si="0">IF(C3&gt;D3, "Profit","Loss")</f>
        <v>Profit</v>
      </c>
      <c r="G3" s="139" t="str">
        <f>VLOOKUP(E3,Questions!$B$12:$D$15,2,FALSE)</f>
        <v>Male</v>
      </c>
      <c r="H3" s="139" t="str">
        <f>VLOOKUP(E3,Questions!$B$12:$D$15,3,FALSE)</f>
        <v>Married</v>
      </c>
    </row>
    <row r="4" spans="1:9" x14ac:dyDescent="0.35">
      <c r="A4" s="71">
        <v>13518</v>
      </c>
      <c r="B4" s="71">
        <v>25</v>
      </c>
      <c r="C4" s="137">
        <v>1772.62</v>
      </c>
      <c r="D4" s="137">
        <v>305.89</v>
      </c>
      <c r="E4" s="138" t="s">
        <v>118</v>
      </c>
      <c r="F4" s="138" t="str">
        <f t="shared" si="0"/>
        <v>Profit</v>
      </c>
      <c r="G4" s="139" t="str">
        <f>VLOOKUP(E4,Questions!$B$12:$D$15,2,FALSE)</f>
        <v>Female</v>
      </c>
      <c r="H4" s="139" t="str">
        <f>VLOOKUP(E4,Questions!$B$12:$D$15,3,FALSE)</f>
        <v>Single</v>
      </c>
    </row>
    <row r="5" spans="1:9" x14ac:dyDescent="0.35">
      <c r="A5" s="71">
        <v>17240</v>
      </c>
      <c r="B5" s="71">
        <v>34</v>
      </c>
      <c r="C5" s="137">
        <v>451.47</v>
      </c>
      <c r="D5" s="137">
        <v>0</v>
      </c>
      <c r="E5" s="138" t="s">
        <v>118</v>
      </c>
      <c r="F5" s="138" t="str">
        <f t="shared" si="0"/>
        <v>Profit</v>
      </c>
      <c r="G5" s="139" t="str">
        <f>VLOOKUP(E5,Questions!$B$12:$D$15,2,FALSE)</f>
        <v>Female</v>
      </c>
      <c r="H5" s="139" t="str">
        <f>VLOOKUP(E5,Questions!$B$12:$D$15,3,FALSE)</f>
        <v>Single</v>
      </c>
    </row>
    <row r="6" spans="1:9" x14ac:dyDescent="0.35">
      <c r="A6" s="71">
        <v>17612</v>
      </c>
      <c r="B6" s="71">
        <v>80</v>
      </c>
      <c r="C6" s="137">
        <v>2086.86</v>
      </c>
      <c r="D6" s="137">
        <v>1463.77</v>
      </c>
      <c r="E6" s="138" t="s">
        <v>117</v>
      </c>
      <c r="F6" s="138" t="str">
        <f t="shared" si="0"/>
        <v>Profit</v>
      </c>
      <c r="G6" s="139" t="str">
        <f>VLOOKUP(E6,Questions!$B$12:$D$15,2,FALSE)</f>
        <v>Female</v>
      </c>
      <c r="H6" s="139" t="str">
        <f>VLOOKUP(E6,Questions!$B$12:$D$15,3,FALSE)</f>
        <v>Married</v>
      </c>
    </row>
    <row r="7" spans="1:9" x14ac:dyDescent="0.35">
      <c r="A7" s="71">
        <v>16456</v>
      </c>
      <c r="B7" s="71">
        <v>77</v>
      </c>
      <c r="C7" s="137">
        <v>994.6</v>
      </c>
      <c r="D7" s="137">
        <v>1217.0899999999999</v>
      </c>
      <c r="E7" s="138" t="s">
        <v>107</v>
      </c>
      <c r="F7" s="138" t="str">
        <f t="shared" si="0"/>
        <v>Loss</v>
      </c>
      <c r="G7" s="139" t="str">
        <f>VLOOKUP(E7,Questions!$B$12:$D$15,2,FALSE)</f>
        <v>Male</v>
      </c>
      <c r="H7" s="139" t="str">
        <f>VLOOKUP(E7,Questions!$B$12:$D$15,3,FALSE)</f>
        <v>Married</v>
      </c>
    </row>
    <row r="8" spans="1:9" x14ac:dyDescent="0.35">
      <c r="A8" s="71">
        <v>18304</v>
      </c>
      <c r="B8" s="71">
        <v>50</v>
      </c>
      <c r="C8" s="137">
        <v>1129.43</v>
      </c>
      <c r="D8" s="137">
        <v>2515.09</v>
      </c>
      <c r="E8" s="138" t="s">
        <v>107</v>
      </c>
      <c r="F8" s="138" t="str">
        <f t="shared" si="0"/>
        <v>Loss</v>
      </c>
      <c r="G8" s="139" t="str">
        <f>VLOOKUP(E8,Questions!$B$12:$D$15,2,FALSE)</f>
        <v>Male</v>
      </c>
      <c r="H8" s="139" t="str">
        <f>VLOOKUP(E8,Questions!$B$12:$D$15,3,FALSE)</f>
        <v>Married</v>
      </c>
    </row>
    <row r="9" spans="1:9" x14ac:dyDescent="0.35">
      <c r="A9" s="71">
        <v>17696</v>
      </c>
      <c r="B9" s="71">
        <v>56</v>
      </c>
      <c r="C9" s="137">
        <v>1464.31</v>
      </c>
      <c r="D9" s="137">
        <v>0</v>
      </c>
      <c r="E9" s="138" t="s">
        <v>117</v>
      </c>
      <c r="F9" s="138" t="str">
        <f t="shared" si="0"/>
        <v>Profit</v>
      </c>
      <c r="G9" s="139" t="str">
        <f>VLOOKUP(E9,Questions!$B$12:$D$15,2,FALSE)</f>
        <v>Female</v>
      </c>
      <c r="H9" s="139" t="str">
        <f>VLOOKUP(E9,Questions!$B$12:$D$15,3,FALSE)</f>
        <v>Married</v>
      </c>
    </row>
    <row r="10" spans="1:9" x14ac:dyDescent="0.35">
      <c r="A10" s="71">
        <v>18084</v>
      </c>
      <c r="B10" s="71">
        <v>19</v>
      </c>
      <c r="C10" s="137">
        <v>742.82</v>
      </c>
      <c r="D10" s="137">
        <v>0</v>
      </c>
      <c r="E10" s="138" t="s">
        <v>118</v>
      </c>
      <c r="F10" s="138" t="str">
        <f t="shared" si="0"/>
        <v>Profit</v>
      </c>
      <c r="G10" s="139" t="str">
        <f>VLOOKUP(E10,Questions!$B$12:$D$15,2,FALSE)</f>
        <v>Female</v>
      </c>
      <c r="H10" s="139" t="str">
        <f>VLOOKUP(E10,Questions!$B$12:$D$15,3,FALSE)</f>
        <v>Single</v>
      </c>
    </row>
    <row r="11" spans="1:9" x14ac:dyDescent="0.35">
      <c r="A11" s="71">
        <v>14815</v>
      </c>
      <c r="B11" s="71">
        <v>77</v>
      </c>
      <c r="C11" s="137">
        <v>1756.88</v>
      </c>
      <c r="D11" s="137">
        <v>0</v>
      </c>
      <c r="E11" s="138" t="s">
        <v>117</v>
      </c>
      <c r="F11" s="138" t="str">
        <f t="shared" si="0"/>
        <v>Profit</v>
      </c>
      <c r="G11" s="139" t="str">
        <f>VLOOKUP(E11,Questions!$B$12:$D$15,2,FALSE)</f>
        <v>Female</v>
      </c>
      <c r="H11" s="139" t="str">
        <f>VLOOKUP(E11,Questions!$B$12:$D$15,3,FALSE)</f>
        <v>Married</v>
      </c>
    </row>
    <row r="12" spans="1:9" x14ac:dyDescent="0.35">
      <c r="A12" s="71">
        <v>14922</v>
      </c>
      <c r="B12" s="71">
        <v>30</v>
      </c>
      <c r="C12" s="137">
        <v>2364.89</v>
      </c>
      <c r="D12" s="137">
        <v>0</v>
      </c>
      <c r="E12" s="138" t="s">
        <v>119</v>
      </c>
      <c r="F12" s="138" t="str">
        <f t="shared" si="0"/>
        <v>Profit</v>
      </c>
      <c r="G12" s="139" t="str">
        <f>VLOOKUP(E12,Questions!$B$12:$D$15,2,FALSE)</f>
        <v>Male</v>
      </c>
      <c r="H12" s="139" t="str">
        <f>VLOOKUP(E12,Questions!$B$12:$D$15,3,FALSE)</f>
        <v>Single</v>
      </c>
    </row>
    <row r="13" spans="1:9" x14ac:dyDescent="0.35">
      <c r="A13" s="71">
        <v>17824</v>
      </c>
      <c r="B13" s="71">
        <v>34</v>
      </c>
      <c r="C13" s="137">
        <v>1301.0999999999999</v>
      </c>
      <c r="D13" s="137">
        <v>638.79999999999995</v>
      </c>
      <c r="E13" s="138" t="s">
        <v>118</v>
      </c>
      <c r="F13" s="138" t="str">
        <f t="shared" si="0"/>
        <v>Profit</v>
      </c>
      <c r="G13" s="139" t="str">
        <f>VLOOKUP(E13,Questions!$B$12:$D$15,2,FALSE)</f>
        <v>Female</v>
      </c>
      <c r="H13" s="139" t="str">
        <f>VLOOKUP(E13,Questions!$B$12:$D$15,3,FALSE)</f>
        <v>Single</v>
      </c>
    </row>
    <row r="14" spans="1:9" x14ac:dyDescent="0.35">
      <c r="A14" s="71">
        <v>18351</v>
      </c>
      <c r="B14" s="71">
        <v>58</v>
      </c>
      <c r="C14" s="137">
        <v>2337.04</v>
      </c>
      <c r="D14" s="137">
        <v>0</v>
      </c>
      <c r="E14" s="138" t="s">
        <v>119</v>
      </c>
      <c r="F14" s="138" t="str">
        <f t="shared" si="0"/>
        <v>Profit</v>
      </c>
      <c r="G14" s="139" t="str">
        <f>VLOOKUP(E14,Questions!$B$12:$D$15,2,FALSE)</f>
        <v>Male</v>
      </c>
      <c r="H14" s="139" t="str">
        <f>VLOOKUP(E14,Questions!$B$12:$D$15,3,FALSE)</f>
        <v>Single</v>
      </c>
    </row>
    <row r="15" spans="1:9" x14ac:dyDescent="0.35">
      <c r="A15" s="71">
        <v>19394</v>
      </c>
      <c r="B15" s="71">
        <v>32</v>
      </c>
      <c r="C15" s="137">
        <v>2318.98</v>
      </c>
      <c r="D15" s="137">
        <v>553.44000000000005</v>
      </c>
      <c r="E15" s="138" t="s">
        <v>118</v>
      </c>
      <c r="F15" s="138" t="str">
        <f t="shared" si="0"/>
        <v>Profit</v>
      </c>
      <c r="G15" s="139" t="str">
        <f>VLOOKUP(E15,Questions!$B$12:$D$15,2,FALSE)</f>
        <v>Female</v>
      </c>
      <c r="H15" s="139" t="str">
        <f>VLOOKUP(E15,Questions!$B$12:$D$15,3,FALSE)</f>
        <v>Single</v>
      </c>
    </row>
    <row r="16" spans="1:9" x14ac:dyDescent="0.35">
      <c r="A16" s="71">
        <v>15987</v>
      </c>
      <c r="B16" s="71">
        <v>29</v>
      </c>
      <c r="C16" s="137">
        <v>1115.55</v>
      </c>
      <c r="D16" s="137">
        <v>0</v>
      </c>
      <c r="E16" s="138" t="s">
        <v>107</v>
      </c>
      <c r="F16" s="138" t="str">
        <f t="shared" si="0"/>
        <v>Profit</v>
      </c>
      <c r="G16" s="139" t="str">
        <f>VLOOKUP(E16,Questions!$B$12:$D$15,2,FALSE)</f>
        <v>Male</v>
      </c>
      <c r="H16" s="139" t="str">
        <f>VLOOKUP(E16,Questions!$B$12:$D$15,3,FALSE)</f>
        <v>Married</v>
      </c>
    </row>
    <row r="17" spans="1:8" x14ac:dyDescent="0.35">
      <c r="A17" s="71">
        <v>14521</v>
      </c>
      <c r="B17" s="71">
        <v>51</v>
      </c>
      <c r="C17" s="137">
        <v>1223.2</v>
      </c>
      <c r="D17" s="137">
        <v>0</v>
      </c>
      <c r="E17" s="138" t="s">
        <v>107</v>
      </c>
      <c r="F17" s="138" t="str">
        <f t="shared" si="0"/>
        <v>Profit</v>
      </c>
      <c r="G17" s="139" t="str">
        <f>VLOOKUP(E17,Questions!$B$12:$D$15,2,FALSE)</f>
        <v>Male</v>
      </c>
      <c r="H17" s="139" t="str">
        <f>VLOOKUP(E17,Questions!$B$12:$D$15,3,FALSE)</f>
        <v>Married</v>
      </c>
    </row>
    <row r="18" spans="1:8" x14ac:dyDescent="0.35">
      <c r="A18" s="71">
        <v>16826</v>
      </c>
      <c r="B18" s="71">
        <v>47</v>
      </c>
      <c r="C18" s="137">
        <v>1717.04</v>
      </c>
      <c r="D18" s="137">
        <v>0</v>
      </c>
      <c r="E18" s="138" t="s">
        <v>107</v>
      </c>
      <c r="F18" s="138" t="str">
        <f t="shared" si="0"/>
        <v>Profit</v>
      </c>
      <c r="G18" s="139" t="str">
        <f>VLOOKUP(E18,Questions!$B$12:$D$15,2,FALSE)</f>
        <v>Male</v>
      </c>
      <c r="H18" s="139" t="str">
        <f>VLOOKUP(E18,Questions!$B$12:$D$15,3,FALSE)</f>
        <v>Married</v>
      </c>
    </row>
    <row r="19" spans="1:8" x14ac:dyDescent="0.35">
      <c r="A19" s="71">
        <v>11333</v>
      </c>
      <c r="B19" s="71">
        <v>29</v>
      </c>
      <c r="C19" s="137">
        <v>1504.84</v>
      </c>
      <c r="D19" s="137">
        <v>0</v>
      </c>
      <c r="E19" s="138" t="s">
        <v>117</v>
      </c>
      <c r="F19" s="138" t="str">
        <f t="shared" si="0"/>
        <v>Profit</v>
      </c>
      <c r="G19" s="139" t="str">
        <f>VLOOKUP(E19,Questions!$B$12:$D$15,2,FALSE)</f>
        <v>Female</v>
      </c>
      <c r="H19" s="139" t="str">
        <f>VLOOKUP(E19,Questions!$B$12:$D$15,3,FALSE)</f>
        <v>Married</v>
      </c>
    </row>
    <row r="20" spans="1:8" x14ac:dyDescent="0.35">
      <c r="A20" s="71">
        <v>18664</v>
      </c>
      <c r="B20" s="71">
        <v>19</v>
      </c>
      <c r="C20" s="137">
        <v>755.74</v>
      </c>
      <c r="D20" s="137">
        <v>14462.21</v>
      </c>
      <c r="E20" s="138" t="s">
        <v>119</v>
      </c>
      <c r="F20" s="138" t="str">
        <f t="shared" si="0"/>
        <v>Loss</v>
      </c>
      <c r="G20" s="139" t="str">
        <f>VLOOKUP(E20,Questions!$B$12:$D$15,2,FALSE)</f>
        <v>Male</v>
      </c>
      <c r="H20" s="139" t="str">
        <f>VLOOKUP(E20,Questions!$B$12:$D$15,3,FALSE)</f>
        <v>Single</v>
      </c>
    </row>
    <row r="21" spans="1:8" x14ac:dyDescent="0.35">
      <c r="A21" s="71">
        <v>15485</v>
      </c>
      <c r="B21" s="71">
        <v>37</v>
      </c>
      <c r="C21" s="137">
        <v>1625</v>
      </c>
      <c r="D21" s="137">
        <v>0</v>
      </c>
      <c r="E21" s="138" t="s">
        <v>117</v>
      </c>
      <c r="F21" s="138" t="str">
        <f t="shared" si="0"/>
        <v>Profit</v>
      </c>
      <c r="G21" s="139" t="str">
        <f>VLOOKUP(E21,Questions!$B$12:$D$15,2,FALSE)</f>
        <v>Female</v>
      </c>
      <c r="H21" s="139" t="str">
        <f>VLOOKUP(E21,Questions!$B$12:$D$15,3,FALSE)</f>
        <v>Married</v>
      </c>
    </row>
    <row r="22" spans="1:8" x14ac:dyDescent="0.35">
      <c r="A22" s="71">
        <v>18447</v>
      </c>
      <c r="B22" s="71">
        <v>61</v>
      </c>
      <c r="C22" s="137">
        <v>2058.89</v>
      </c>
      <c r="D22" s="137">
        <v>256.58999999999997</v>
      </c>
      <c r="E22" s="138" t="s">
        <v>117</v>
      </c>
      <c r="F22" s="138" t="str">
        <f t="shared" si="0"/>
        <v>Profit</v>
      </c>
      <c r="G22" s="139" t="str">
        <f>VLOOKUP(E22,Questions!$B$12:$D$15,2,FALSE)</f>
        <v>Female</v>
      </c>
      <c r="H22" s="139" t="str">
        <f>VLOOKUP(E22,Questions!$B$12:$D$15,3,FALSE)</f>
        <v>Married</v>
      </c>
    </row>
    <row r="23" spans="1:8" x14ac:dyDescent="0.35">
      <c r="A23" s="71">
        <v>13613</v>
      </c>
      <c r="B23" s="71">
        <v>27</v>
      </c>
      <c r="C23" s="137">
        <v>1255.95</v>
      </c>
      <c r="D23" s="137">
        <v>0</v>
      </c>
      <c r="E23" s="138" t="s">
        <v>119</v>
      </c>
      <c r="F23" s="138" t="str">
        <f t="shared" si="0"/>
        <v>Profit</v>
      </c>
      <c r="G23" s="139" t="str">
        <f>VLOOKUP(E23,Questions!$B$12:$D$15,2,FALSE)</f>
        <v>Male</v>
      </c>
      <c r="H23" s="139" t="str">
        <f>VLOOKUP(E23,Questions!$B$12:$D$15,3,FALSE)</f>
        <v>Single</v>
      </c>
    </row>
    <row r="24" spans="1:8" x14ac:dyDescent="0.35">
      <c r="A24" s="71">
        <v>16316</v>
      </c>
      <c r="B24" s="71">
        <v>17</v>
      </c>
      <c r="C24" s="137">
        <v>1886.5</v>
      </c>
      <c r="D24" s="137">
        <v>506.21</v>
      </c>
      <c r="E24" s="138" t="s">
        <v>119</v>
      </c>
      <c r="F24" s="138" t="str">
        <f t="shared" si="0"/>
        <v>Profit</v>
      </c>
      <c r="G24" s="139" t="str">
        <f>VLOOKUP(E24,Questions!$B$12:$D$15,2,FALSE)</f>
        <v>Male</v>
      </c>
      <c r="H24" s="139" t="str">
        <f>VLOOKUP(E24,Questions!$B$12:$D$15,3,FALSE)</f>
        <v>Single</v>
      </c>
    </row>
    <row r="25" spans="1:8" x14ac:dyDescent="0.35">
      <c r="A25" s="71">
        <v>17075</v>
      </c>
      <c r="B25" s="71">
        <v>16</v>
      </c>
      <c r="C25" s="137">
        <v>1912.84</v>
      </c>
      <c r="D25" s="137">
        <v>609.78</v>
      </c>
      <c r="E25" s="138" t="s">
        <v>119</v>
      </c>
      <c r="F25" s="138" t="str">
        <f t="shared" si="0"/>
        <v>Profit</v>
      </c>
      <c r="G25" s="139" t="str">
        <f>VLOOKUP(E25,Questions!$B$12:$D$15,2,FALSE)</f>
        <v>Male</v>
      </c>
      <c r="H25" s="139" t="str">
        <f>VLOOKUP(E25,Questions!$B$12:$D$15,3,FALSE)</f>
        <v>Single</v>
      </c>
    </row>
    <row r="26" spans="1:8" x14ac:dyDescent="0.35">
      <c r="A26" s="71">
        <v>15265</v>
      </c>
      <c r="B26" s="71">
        <v>39</v>
      </c>
      <c r="C26" s="137">
        <v>2019.91</v>
      </c>
      <c r="D26" s="137">
        <v>905.59</v>
      </c>
      <c r="E26" s="138" t="s">
        <v>118</v>
      </c>
      <c r="F26" s="138" t="str">
        <f t="shared" si="0"/>
        <v>Profit</v>
      </c>
      <c r="G26" s="139" t="str">
        <f>VLOOKUP(E26,Questions!$B$12:$D$15,2,FALSE)</f>
        <v>Female</v>
      </c>
      <c r="H26" s="139" t="str">
        <f>VLOOKUP(E26,Questions!$B$12:$D$15,3,FALSE)</f>
        <v>Single</v>
      </c>
    </row>
    <row r="27" spans="1:8" x14ac:dyDescent="0.35">
      <c r="A27" s="71">
        <v>14273</v>
      </c>
      <c r="B27" s="71">
        <v>19</v>
      </c>
      <c r="C27" s="137">
        <v>2005.22</v>
      </c>
      <c r="D27" s="137">
        <v>0</v>
      </c>
      <c r="E27" s="138" t="s">
        <v>119</v>
      </c>
      <c r="F27" s="138" t="str">
        <f t="shared" si="0"/>
        <v>Profit</v>
      </c>
      <c r="G27" s="139" t="str">
        <f>VLOOKUP(E27,Questions!$B$12:$D$15,2,FALSE)</f>
        <v>Male</v>
      </c>
      <c r="H27" s="139" t="str">
        <f>VLOOKUP(E27,Questions!$B$12:$D$15,3,FALSE)</f>
        <v>Single</v>
      </c>
    </row>
    <row r="28" spans="1:8" x14ac:dyDescent="0.35">
      <c r="A28" s="71">
        <v>16090</v>
      </c>
      <c r="B28" s="71">
        <v>69</v>
      </c>
      <c r="C28" s="137">
        <v>2043.42</v>
      </c>
      <c r="D28" s="137">
        <v>0</v>
      </c>
      <c r="E28" s="138" t="s">
        <v>107</v>
      </c>
      <c r="F28" s="138" t="str">
        <f t="shared" si="0"/>
        <v>Profit</v>
      </c>
      <c r="G28" s="139" t="str">
        <f>VLOOKUP(E28,Questions!$B$12:$D$15,2,FALSE)</f>
        <v>Male</v>
      </c>
      <c r="H28" s="139" t="str">
        <f>VLOOKUP(E28,Questions!$B$12:$D$15,3,FALSE)</f>
        <v>Married</v>
      </c>
    </row>
    <row r="29" spans="1:8" x14ac:dyDescent="0.35">
      <c r="A29" s="71">
        <v>17107</v>
      </c>
      <c r="B29" s="71">
        <v>26</v>
      </c>
      <c r="C29" s="137">
        <v>1868.54</v>
      </c>
      <c r="D29" s="137">
        <v>567.11</v>
      </c>
      <c r="E29" s="138" t="s">
        <v>119</v>
      </c>
      <c r="F29" s="138" t="str">
        <f t="shared" si="0"/>
        <v>Profit</v>
      </c>
      <c r="G29" s="139" t="str">
        <f>VLOOKUP(E29,Questions!$B$12:$D$15,2,FALSE)</f>
        <v>Male</v>
      </c>
      <c r="H29" s="139" t="str">
        <f>VLOOKUP(E29,Questions!$B$12:$D$15,3,FALSE)</f>
        <v>Single</v>
      </c>
    </row>
    <row r="30" spans="1:8" x14ac:dyDescent="0.35">
      <c r="A30" s="71">
        <v>13586</v>
      </c>
      <c r="B30" s="71">
        <v>40</v>
      </c>
      <c r="C30" s="137">
        <v>544.24</v>
      </c>
      <c r="D30" s="137">
        <v>0</v>
      </c>
      <c r="E30" s="138" t="s">
        <v>117</v>
      </c>
      <c r="F30" s="138" t="str">
        <f t="shared" si="0"/>
        <v>Profit</v>
      </c>
      <c r="G30" s="139" t="str">
        <f>VLOOKUP(E30,Questions!$B$12:$D$15,2,FALSE)</f>
        <v>Female</v>
      </c>
      <c r="H30" s="139" t="str">
        <f>VLOOKUP(E30,Questions!$B$12:$D$15,3,FALSE)</f>
        <v>Married</v>
      </c>
    </row>
    <row r="31" spans="1:8" x14ac:dyDescent="0.35">
      <c r="A31" s="71">
        <v>16947</v>
      </c>
      <c r="B31" s="71">
        <v>34</v>
      </c>
      <c r="C31" s="137">
        <v>2082.33</v>
      </c>
      <c r="D31" s="137">
        <v>1580.56</v>
      </c>
      <c r="E31" s="138" t="s">
        <v>107</v>
      </c>
      <c r="F31" s="138" t="str">
        <f t="shared" si="0"/>
        <v>Profit</v>
      </c>
      <c r="G31" s="139" t="str">
        <f>VLOOKUP(E31,Questions!$B$12:$D$15,2,FALSE)</f>
        <v>Male</v>
      </c>
      <c r="H31" s="139" t="str">
        <f>VLOOKUP(E31,Questions!$B$12:$D$15,3,FALSE)</f>
        <v>Married</v>
      </c>
    </row>
    <row r="32" spans="1:8" x14ac:dyDescent="0.35">
      <c r="A32" s="71">
        <v>13484</v>
      </c>
      <c r="B32" s="71">
        <v>52</v>
      </c>
      <c r="C32" s="137">
        <v>1604.12</v>
      </c>
      <c r="D32" s="137">
        <v>0</v>
      </c>
      <c r="E32" s="138" t="s">
        <v>117</v>
      </c>
      <c r="F32" s="138" t="str">
        <f t="shared" si="0"/>
        <v>Profit</v>
      </c>
      <c r="G32" s="139" t="str">
        <f>VLOOKUP(E32,Questions!$B$12:$D$15,2,FALSE)</f>
        <v>Female</v>
      </c>
      <c r="H32" s="139" t="str">
        <f>VLOOKUP(E32,Questions!$B$12:$D$15,3,FALSE)</f>
        <v>Married</v>
      </c>
    </row>
    <row r="33" spans="1:8" x14ac:dyDescent="0.35">
      <c r="A33" s="71">
        <v>19083</v>
      </c>
      <c r="B33" s="71">
        <v>22</v>
      </c>
      <c r="C33" s="137">
        <v>1445.73</v>
      </c>
      <c r="D33" s="137">
        <v>0</v>
      </c>
      <c r="E33" s="138" t="s">
        <v>118</v>
      </c>
      <c r="F33" s="138" t="str">
        <f t="shared" si="0"/>
        <v>Profit</v>
      </c>
      <c r="G33" s="139" t="str">
        <f>VLOOKUP(E33,Questions!$B$12:$D$15,2,FALSE)</f>
        <v>Female</v>
      </c>
      <c r="H33" s="139" t="str">
        <f>VLOOKUP(E33,Questions!$B$12:$D$15,3,FALSE)</f>
        <v>Single</v>
      </c>
    </row>
    <row r="34" spans="1:8" x14ac:dyDescent="0.35">
      <c r="A34" s="71">
        <v>11755</v>
      </c>
      <c r="B34" s="71">
        <v>62</v>
      </c>
      <c r="C34" s="137">
        <v>1622.82</v>
      </c>
      <c r="D34" s="137">
        <v>0</v>
      </c>
      <c r="E34" s="138" t="s">
        <v>107</v>
      </c>
      <c r="F34" s="138" t="str">
        <f t="shared" si="0"/>
        <v>Profit</v>
      </c>
      <c r="G34" s="139" t="str">
        <f>VLOOKUP(E34,Questions!$B$12:$D$15,2,FALSE)</f>
        <v>Male</v>
      </c>
      <c r="H34" s="139" t="str">
        <f>VLOOKUP(E34,Questions!$B$12:$D$15,3,FALSE)</f>
        <v>Married</v>
      </c>
    </row>
    <row r="35" spans="1:8" x14ac:dyDescent="0.35">
      <c r="A35" s="71">
        <v>11428</v>
      </c>
      <c r="B35" s="71">
        <v>16</v>
      </c>
      <c r="C35" s="137">
        <v>1647.61</v>
      </c>
      <c r="D35" s="137">
        <v>1601.16</v>
      </c>
      <c r="E35" s="138" t="s">
        <v>119</v>
      </c>
      <c r="F35" s="138" t="str">
        <f t="shared" si="0"/>
        <v>Profit</v>
      </c>
      <c r="G35" s="139" t="str">
        <f>VLOOKUP(E35,Questions!$B$12:$D$15,2,FALSE)</f>
        <v>Male</v>
      </c>
      <c r="H35" s="139" t="str">
        <f>VLOOKUP(E35,Questions!$B$12:$D$15,3,FALSE)</f>
        <v>Single</v>
      </c>
    </row>
    <row r="36" spans="1:8" x14ac:dyDescent="0.35">
      <c r="A36" s="71">
        <v>15662</v>
      </c>
      <c r="B36" s="71">
        <v>21</v>
      </c>
      <c r="C36" s="137">
        <v>2706.83</v>
      </c>
      <c r="D36" s="137">
        <v>0</v>
      </c>
      <c r="E36" s="138" t="s">
        <v>119</v>
      </c>
      <c r="F36" s="138" t="str">
        <f t="shared" si="0"/>
        <v>Profit</v>
      </c>
      <c r="G36" s="139" t="str">
        <f>VLOOKUP(E36,Questions!$B$12:$D$15,2,FALSE)</f>
        <v>Male</v>
      </c>
      <c r="H36" s="139" t="str">
        <f>VLOOKUP(E36,Questions!$B$12:$D$15,3,FALSE)</f>
        <v>Single</v>
      </c>
    </row>
    <row r="37" spans="1:8" x14ac:dyDescent="0.35">
      <c r="A37" s="71">
        <v>15753</v>
      </c>
      <c r="B37" s="71">
        <v>44</v>
      </c>
      <c r="C37" s="137">
        <v>1062.1600000000001</v>
      </c>
      <c r="D37" s="137">
        <v>0</v>
      </c>
      <c r="E37" s="138" t="s">
        <v>117</v>
      </c>
      <c r="F37" s="138" t="str">
        <f t="shared" si="0"/>
        <v>Profit</v>
      </c>
      <c r="G37" s="139" t="str">
        <f>VLOOKUP(E37,Questions!$B$12:$D$15,2,FALSE)</f>
        <v>Female</v>
      </c>
      <c r="H37" s="139" t="str">
        <f>VLOOKUP(E37,Questions!$B$12:$D$15,3,FALSE)</f>
        <v>Married</v>
      </c>
    </row>
    <row r="38" spans="1:8" x14ac:dyDescent="0.35">
      <c r="A38" s="71">
        <v>11250</v>
      </c>
      <c r="B38" s="71">
        <v>33</v>
      </c>
      <c r="C38" s="137">
        <v>1830.73</v>
      </c>
      <c r="D38" s="137">
        <v>0</v>
      </c>
      <c r="E38" s="138" t="s">
        <v>118</v>
      </c>
      <c r="F38" s="138" t="str">
        <f t="shared" si="0"/>
        <v>Profit</v>
      </c>
      <c r="G38" s="139" t="str">
        <f>VLOOKUP(E38,Questions!$B$12:$D$15,2,FALSE)</f>
        <v>Female</v>
      </c>
      <c r="H38" s="139" t="str">
        <f>VLOOKUP(E38,Questions!$B$12:$D$15,3,FALSE)</f>
        <v>Single</v>
      </c>
    </row>
    <row r="39" spans="1:8" x14ac:dyDescent="0.35">
      <c r="A39" s="71">
        <v>17623</v>
      </c>
      <c r="B39" s="71">
        <v>62</v>
      </c>
      <c r="C39" s="137">
        <v>1762.43</v>
      </c>
      <c r="D39" s="137">
        <v>523.77</v>
      </c>
      <c r="E39" s="138" t="s">
        <v>118</v>
      </c>
      <c r="F39" s="138" t="str">
        <f t="shared" si="0"/>
        <v>Profit</v>
      </c>
      <c r="G39" s="139" t="str">
        <f>VLOOKUP(E39,Questions!$B$12:$D$15,2,FALSE)</f>
        <v>Female</v>
      </c>
      <c r="H39" s="139" t="str">
        <f>VLOOKUP(E39,Questions!$B$12:$D$15,3,FALSE)</f>
        <v>Single</v>
      </c>
    </row>
    <row r="40" spans="1:8" x14ac:dyDescent="0.35">
      <c r="A40" s="71">
        <v>14075</v>
      </c>
      <c r="B40" s="71">
        <v>31</v>
      </c>
      <c r="C40" s="137">
        <v>1959.48</v>
      </c>
      <c r="D40" s="137">
        <v>0</v>
      </c>
      <c r="E40" s="138" t="s">
        <v>119</v>
      </c>
      <c r="F40" s="138" t="str">
        <f t="shared" si="0"/>
        <v>Profit</v>
      </c>
      <c r="G40" s="139" t="str">
        <f>VLOOKUP(E40,Questions!$B$12:$D$15,2,FALSE)</f>
        <v>Male</v>
      </c>
      <c r="H40" s="139" t="str">
        <f>VLOOKUP(E40,Questions!$B$12:$D$15,3,FALSE)</f>
        <v>Single</v>
      </c>
    </row>
    <row r="41" spans="1:8" x14ac:dyDescent="0.35">
      <c r="A41" s="71">
        <v>15415</v>
      </c>
      <c r="B41" s="71">
        <v>58</v>
      </c>
      <c r="C41" s="137">
        <v>1506.7</v>
      </c>
      <c r="D41" s="137">
        <v>0</v>
      </c>
      <c r="E41" s="138" t="s">
        <v>117</v>
      </c>
      <c r="F41" s="138" t="str">
        <f t="shared" si="0"/>
        <v>Profit</v>
      </c>
      <c r="G41" s="139" t="str">
        <f>VLOOKUP(E41,Questions!$B$12:$D$15,2,FALSE)</f>
        <v>Female</v>
      </c>
      <c r="H41" s="139" t="str">
        <f>VLOOKUP(E41,Questions!$B$12:$D$15,3,FALSE)</f>
        <v>Married</v>
      </c>
    </row>
    <row r="42" spans="1:8" x14ac:dyDescent="0.35">
      <c r="A42" s="71">
        <v>16708</v>
      </c>
      <c r="B42" s="71">
        <v>57</v>
      </c>
      <c r="C42" s="137">
        <v>1656.99</v>
      </c>
      <c r="D42" s="137">
        <v>10148.15</v>
      </c>
      <c r="E42" s="138" t="s">
        <v>119</v>
      </c>
      <c r="F42" s="138" t="str">
        <f t="shared" si="0"/>
        <v>Loss</v>
      </c>
      <c r="G42" s="139" t="str">
        <f>VLOOKUP(E42,Questions!$B$12:$D$15,2,FALSE)</f>
        <v>Male</v>
      </c>
      <c r="H42" s="139" t="str">
        <f>VLOOKUP(E42,Questions!$B$12:$D$15,3,FALSE)</f>
        <v>Single</v>
      </c>
    </row>
    <row r="43" spans="1:8" x14ac:dyDescent="0.35">
      <c r="A43" s="71">
        <v>12528</v>
      </c>
      <c r="B43" s="71">
        <v>21</v>
      </c>
      <c r="C43" s="137">
        <v>2432.1</v>
      </c>
      <c r="D43" s="137">
        <v>1574.24</v>
      </c>
      <c r="E43" s="138" t="s">
        <v>118</v>
      </c>
      <c r="F43" s="138" t="str">
        <f t="shared" si="0"/>
        <v>Profit</v>
      </c>
      <c r="G43" s="139" t="str">
        <f>VLOOKUP(E43,Questions!$B$12:$D$15,2,FALSE)</f>
        <v>Female</v>
      </c>
      <c r="H43" s="139" t="str">
        <f>VLOOKUP(E43,Questions!$B$12:$D$15,3,FALSE)</f>
        <v>Single</v>
      </c>
    </row>
    <row r="44" spans="1:8" x14ac:dyDescent="0.35">
      <c r="A44" s="71">
        <v>12352</v>
      </c>
      <c r="B44" s="71">
        <v>27</v>
      </c>
      <c r="C44" s="137">
        <v>1664.29</v>
      </c>
      <c r="D44" s="137">
        <v>0</v>
      </c>
      <c r="E44" s="138" t="s">
        <v>118</v>
      </c>
      <c r="F44" s="138" t="str">
        <f t="shared" si="0"/>
        <v>Profit</v>
      </c>
      <c r="G44" s="139" t="str">
        <f>VLOOKUP(E44,Questions!$B$12:$D$15,2,FALSE)</f>
        <v>Female</v>
      </c>
      <c r="H44" s="139" t="str">
        <f>VLOOKUP(E44,Questions!$B$12:$D$15,3,FALSE)</f>
        <v>Single</v>
      </c>
    </row>
    <row r="45" spans="1:8" x14ac:dyDescent="0.35">
      <c r="A45" s="71">
        <v>15392</v>
      </c>
      <c r="B45" s="71">
        <v>77</v>
      </c>
      <c r="C45" s="137">
        <v>1845.3</v>
      </c>
      <c r="D45" s="137">
        <v>0</v>
      </c>
      <c r="E45" s="138" t="s">
        <v>107</v>
      </c>
      <c r="F45" s="138" t="str">
        <f t="shared" si="0"/>
        <v>Profit</v>
      </c>
      <c r="G45" s="139" t="str">
        <f>VLOOKUP(E45,Questions!$B$12:$D$15,2,FALSE)</f>
        <v>Male</v>
      </c>
      <c r="H45" s="139" t="str">
        <f>VLOOKUP(E45,Questions!$B$12:$D$15,3,FALSE)</f>
        <v>Married</v>
      </c>
    </row>
    <row r="46" spans="1:8" x14ac:dyDescent="0.35">
      <c r="A46" s="71">
        <v>18058</v>
      </c>
      <c r="B46" s="71">
        <v>74</v>
      </c>
      <c r="C46" s="137">
        <v>1098.71</v>
      </c>
      <c r="D46" s="137">
        <v>1028.0999999999999</v>
      </c>
      <c r="E46" s="138" t="s">
        <v>117</v>
      </c>
      <c r="F46" s="138" t="str">
        <f t="shared" si="0"/>
        <v>Profit</v>
      </c>
      <c r="G46" s="139" t="str">
        <f>VLOOKUP(E46,Questions!$B$12:$D$15,2,FALSE)</f>
        <v>Female</v>
      </c>
      <c r="H46" s="139" t="str">
        <f>VLOOKUP(E46,Questions!$B$12:$D$15,3,FALSE)</f>
        <v>Married</v>
      </c>
    </row>
    <row r="47" spans="1:8" x14ac:dyDescent="0.35">
      <c r="A47" s="71">
        <v>16728</v>
      </c>
      <c r="B47" s="71">
        <v>59</v>
      </c>
      <c r="C47" s="137">
        <v>2011.24</v>
      </c>
      <c r="D47" s="137">
        <v>1186.31</v>
      </c>
      <c r="E47" s="138" t="s">
        <v>117</v>
      </c>
      <c r="F47" s="138" t="str">
        <f t="shared" si="0"/>
        <v>Profit</v>
      </c>
      <c r="G47" s="139" t="str">
        <f>VLOOKUP(E47,Questions!$B$12:$D$15,2,FALSE)</f>
        <v>Female</v>
      </c>
      <c r="H47" s="139" t="str">
        <f>VLOOKUP(E47,Questions!$B$12:$D$15,3,FALSE)</f>
        <v>Married</v>
      </c>
    </row>
    <row r="48" spans="1:8" x14ac:dyDescent="0.35">
      <c r="A48" s="71">
        <v>17738</v>
      </c>
      <c r="B48" s="71">
        <v>80</v>
      </c>
      <c r="C48" s="137">
        <v>1646.85</v>
      </c>
      <c r="D48" s="137">
        <v>337.25</v>
      </c>
      <c r="E48" s="138" t="s">
        <v>117</v>
      </c>
      <c r="F48" s="138" t="str">
        <f t="shared" si="0"/>
        <v>Profit</v>
      </c>
      <c r="G48" s="139" t="str">
        <f>VLOOKUP(E48,Questions!$B$12:$D$15,2,FALSE)</f>
        <v>Female</v>
      </c>
      <c r="H48" s="139" t="str">
        <f>VLOOKUP(E48,Questions!$B$12:$D$15,3,FALSE)</f>
        <v>Married</v>
      </c>
    </row>
    <row r="49" spans="1:8" x14ac:dyDescent="0.35">
      <c r="A49" s="71">
        <v>15973</v>
      </c>
      <c r="B49" s="71">
        <v>65</v>
      </c>
      <c r="C49" s="137">
        <v>1876.53</v>
      </c>
      <c r="D49" s="137">
        <v>0</v>
      </c>
      <c r="E49" s="138" t="s">
        <v>107</v>
      </c>
      <c r="F49" s="138" t="str">
        <f t="shared" si="0"/>
        <v>Profit</v>
      </c>
      <c r="G49" s="139" t="str">
        <f>VLOOKUP(E49,Questions!$B$12:$D$15,2,FALSE)</f>
        <v>Male</v>
      </c>
      <c r="H49" s="139" t="str">
        <f>VLOOKUP(E49,Questions!$B$12:$D$15,3,FALSE)</f>
        <v>Married</v>
      </c>
    </row>
    <row r="50" spans="1:8" x14ac:dyDescent="0.35">
      <c r="A50" s="71">
        <v>12615</v>
      </c>
      <c r="B50" s="71">
        <v>35</v>
      </c>
      <c r="C50" s="137">
        <v>1815.21</v>
      </c>
      <c r="D50" s="137">
        <v>0</v>
      </c>
      <c r="E50" s="138" t="s">
        <v>119</v>
      </c>
      <c r="F50" s="138" t="str">
        <f t="shared" si="0"/>
        <v>Profit</v>
      </c>
      <c r="G50" s="139" t="str">
        <f>VLOOKUP(E50,Questions!$B$12:$D$15,2,FALSE)</f>
        <v>Male</v>
      </c>
      <c r="H50" s="139" t="str">
        <f>VLOOKUP(E50,Questions!$B$12:$D$15,3,FALSE)</f>
        <v>Single</v>
      </c>
    </row>
    <row r="51" spans="1:8" x14ac:dyDescent="0.35">
      <c r="A51" s="71">
        <v>15452</v>
      </c>
      <c r="B51" s="71">
        <v>56</v>
      </c>
      <c r="C51" s="137">
        <v>1855.54</v>
      </c>
      <c r="D51" s="137">
        <v>0</v>
      </c>
      <c r="E51" s="138" t="s">
        <v>118</v>
      </c>
      <c r="F51" s="138" t="str">
        <f t="shared" si="0"/>
        <v>Profit</v>
      </c>
      <c r="G51" s="139" t="str">
        <f>VLOOKUP(E51,Questions!$B$12:$D$15,2,FALSE)</f>
        <v>Female</v>
      </c>
      <c r="H51" s="139" t="str">
        <f>VLOOKUP(E51,Questions!$B$12:$D$15,3,FALSE)</f>
        <v>Single</v>
      </c>
    </row>
    <row r="52" spans="1:8" x14ac:dyDescent="0.35">
      <c r="A52" s="71">
        <v>18877</v>
      </c>
      <c r="B52" s="71">
        <v>68</v>
      </c>
      <c r="C52" s="137">
        <v>2172.3000000000002</v>
      </c>
      <c r="D52" s="137">
        <v>0</v>
      </c>
      <c r="E52" s="138" t="s">
        <v>117</v>
      </c>
      <c r="F52" s="138" t="str">
        <f t="shared" si="0"/>
        <v>Profit</v>
      </c>
      <c r="G52" s="139" t="str">
        <f>VLOOKUP(E52,Questions!$B$12:$D$15,2,FALSE)</f>
        <v>Female</v>
      </c>
      <c r="H52" s="139" t="str">
        <f>VLOOKUP(E52,Questions!$B$12:$D$15,3,FALSE)</f>
        <v>Married</v>
      </c>
    </row>
    <row r="53" spans="1:8" x14ac:dyDescent="0.35">
      <c r="A53" s="71">
        <v>13397</v>
      </c>
      <c r="B53" s="71">
        <v>49</v>
      </c>
      <c r="C53" s="137">
        <v>1842.07</v>
      </c>
      <c r="D53" s="137">
        <v>303.38</v>
      </c>
      <c r="E53" s="138" t="s">
        <v>118</v>
      </c>
      <c r="F53" s="138" t="str">
        <f t="shared" si="0"/>
        <v>Profit</v>
      </c>
      <c r="G53" s="139" t="str">
        <f>VLOOKUP(E53,Questions!$B$12:$D$15,2,FALSE)</f>
        <v>Female</v>
      </c>
      <c r="H53" s="139" t="str">
        <f>VLOOKUP(E53,Questions!$B$12:$D$15,3,FALSE)</f>
        <v>Single</v>
      </c>
    </row>
    <row r="54" spans="1:8" x14ac:dyDescent="0.35">
      <c r="A54" s="71">
        <v>12662</v>
      </c>
      <c r="B54" s="71">
        <v>16</v>
      </c>
      <c r="C54" s="137">
        <v>588.61</v>
      </c>
      <c r="D54" s="137">
        <v>1280.17</v>
      </c>
      <c r="E54" s="138" t="s">
        <v>118</v>
      </c>
      <c r="F54" s="138" t="str">
        <f t="shared" si="0"/>
        <v>Loss</v>
      </c>
      <c r="G54" s="139" t="str">
        <f>VLOOKUP(E54,Questions!$B$12:$D$15,2,FALSE)</f>
        <v>Female</v>
      </c>
      <c r="H54" s="139" t="str">
        <f>VLOOKUP(E54,Questions!$B$12:$D$15,3,FALSE)</f>
        <v>Single</v>
      </c>
    </row>
    <row r="55" spans="1:8" x14ac:dyDescent="0.35">
      <c r="A55" s="71">
        <v>11077</v>
      </c>
      <c r="B55" s="71">
        <v>61</v>
      </c>
      <c r="C55" s="137">
        <v>1777.15</v>
      </c>
      <c r="D55" s="137">
        <v>0</v>
      </c>
      <c r="E55" s="138" t="s">
        <v>107</v>
      </c>
      <c r="F55" s="138" t="str">
        <f t="shared" si="0"/>
        <v>Profit</v>
      </c>
      <c r="G55" s="139" t="str">
        <f>VLOOKUP(E55,Questions!$B$12:$D$15,2,FALSE)</f>
        <v>Male</v>
      </c>
      <c r="H55" s="139" t="str">
        <f>VLOOKUP(E55,Questions!$B$12:$D$15,3,FALSE)</f>
        <v>Married</v>
      </c>
    </row>
    <row r="56" spans="1:8" x14ac:dyDescent="0.35">
      <c r="A56" s="71">
        <v>11405</v>
      </c>
      <c r="B56" s="71">
        <v>57</v>
      </c>
      <c r="C56" s="137">
        <v>956.1</v>
      </c>
      <c r="D56" s="137">
        <v>0</v>
      </c>
      <c r="E56" s="138" t="s">
        <v>119</v>
      </c>
      <c r="F56" s="138" t="str">
        <f t="shared" si="0"/>
        <v>Profit</v>
      </c>
      <c r="G56" s="139" t="str">
        <f>VLOOKUP(E56,Questions!$B$12:$D$15,2,FALSE)</f>
        <v>Male</v>
      </c>
      <c r="H56" s="139" t="str">
        <f>VLOOKUP(E56,Questions!$B$12:$D$15,3,FALSE)</f>
        <v>Single</v>
      </c>
    </row>
    <row r="57" spans="1:8" x14ac:dyDescent="0.35">
      <c r="A57" s="71">
        <v>12091</v>
      </c>
      <c r="B57" s="71">
        <v>76</v>
      </c>
      <c r="C57" s="137">
        <v>1372.72</v>
      </c>
      <c r="D57" s="137">
        <v>0</v>
      </c>
      <c r="E57" s="138" t="s">
        <v>117</v>
      </c>
      <c r="F57" s="138" t="str">
        <f t="shared" si="0"/>
        <v>Profit</v>
      </c>
      <c r="G57" s="139" t="str">
        <f>VLOOKUP(E57,Questions!$B$12:$D$15,2,FALSE)</f>
        <v>Female</v>
      </c>
      <c r="H57" s="139" t="str">
        <f>VLOOKUP(E57,Questions!$B$12:$D$15,3,FALSE)</f>
        <v>Married</v>
      </c>
    </row>
    <row r="58" spans="1:8" x14ac:dyDescent="0.35">
      <c r="A58" s="71">
        <v>14627</v>
      </c>
      <c r="B58" s="71">
        <v>23</v>
      </c>
      <c r="C58" s="137">
        <v>1949.64</v>
      </c>
      <c r="D58" s="137">
        <v>2186.4499999999998</v>
      </c>
      <c r="E58" s="138" t="s">
        <v>118</v>
      </c>
      <c r="F58" s="138" t="str">
        <f t="shared" si="0"/>
        <v>Loss</v>
      </c>
      <c r="G58" s="139" t="str">
        <f>VLOOKUP(E58,Questions!$B$12:$D$15,2,FALSE)</f>
        <v>Female</v>
      </c>
      <c r="H58" s="139" t="str">
        <f>VLOOKUP(E58,Questions!$B$12:$D$15,3,FALSE)</f>
        <v>Single</v>
      </c>
    </row>
    <row r="59" spans="1:8" x14ac:dyDescent="0.35">
      <c r="A59" s="71">
        <v>12181</v>
      </c>
      <c r="B59" s="71">
        <v>35</v>
      </c>
      <c r="C59" s="137">
        <v>2533.5700000000002</v>
      </c>
      <c r="D59" s="137">
        <v>0</v>
      </c>
      <c r="E59" s="138" t="s">
        <v>119</v>
      </c>
      <c r="F59" s="138" t="str">
        <f t="shared" si="0"/>
        <v>Profit</v>
      </c>
      <c r="G59" s="139" t="str">
        <f>VLOOKUP(E59,Questions!$B$12:$D$15,2,FALSE)</f>
        <v>Male</v>
      </c>
      <c r="H59" s="139" t="str">
        <f>VLOOKUP(E59,Questions!$B$12:$D$15,3,FALSE)</f>
        <v>Single</v>
      </c>
    </row>
    <row r="60" spans="1:8" x14ac:dyDescent="0.35">
      <c r="A60" s="71">
        <v>17356</v>
      </c>
      <c r="B60" s="71">
        <v>46</v>
      </c>
      <c r="C60" s="137">
        <v>1060.48</v>
      </c>
      <c r="D60" s="137">
        <v>2125.94</v>
      </c>
      <c r="E60" s="138" t="s">
        <v>119</v>
      </c>
      <c r="F60" s="138" t="str">
        <f t="shared" si="0"/>
        <v>Loss</v>
      </c>
      <c r="G60" s="139" t="str">
        <f>VLOOKUP(E60,Questions!$B$12:$D$15,2,FALSE)</f>
        <v>Male</v>
      </c>
      <c r="H60" s="139" t="str">
        <f>VLOOKUP(E60,Questions!$B$12:$D$15,3,FALSE)</f>
        <v>Single</v>
      </c>
    </row>
    <row r="61" spans="1:8" x14ac:dyDescent="0.35">
      <c r="A61" s="71">
        <v>17842</v>
      </c>
      <c r="B61" s="71">
        <v>54</v>
      </c>
      <c r="C61" s="137">
        <v>1791.67</v>
      </c>
      <c r="D61" s="137">
        <v>0</v>
      </c>
      <c r="E61" s="138" t="s">
        <v>117</v>
      </c>
      <c r="F61" s="138" t="str">
        <f t="shared" si="0"/>
        <v>Profit</v>
      </c>
      <c r="G61" s="139" t="str">
        <f>VLOOKUP(E61,Questions!$B$12:$D$15,2,FALSE)</f>
        <v>Female</v>
      </c>
      <c r="H61" s="139" t="str">
        <f>VLOOKUP(E61,Questions!$B$12:$D$15,3,FALSE)</f>
        <v>Married</v>
      </c>
    </row>
    <row r="62" spans="1:8" x14ac:dyDescent="0.35">
      <c r="A62" s="71">
        <v>13411</v>
      </c>
      <c r="B62" s="71">
        <v>19</v>
      </c>
      <c r="C62" s="137">
        <v>2400.1</v>
      </c>
      <c r="D62" s="137">
        <v>2121.12</v>
      </c>
      <c r="E62" s="138" t="s">
        <v>118</v>
      </c>
      <c r="F62" s="138" t="str">
        <f t="shared" si="0"/>
        <v>Profit</v>
      </c>
      <c r="G62" s="139" t="str">
        <f>VLOOKUP(E62,Questions!$B$12:$D$15,2,FALSE)</f>
        <v>Female</v>
      </c>
      <c r="H62" s="139" t="str">
        <f>VLOOKUP(E62,Questions!$B$12:$D$15,3,FALSE)</f>
        <v>Single</v>
      </c>
    </row>
    <row r="63" spans="1:8" x14ac:dyDescent="0.35">
      <c r="A63" s="71">
        <v>13508</v>
      </c>
      <c r="B63" s="71">
        <v>16</v>
      </c>
      <c r="C63" s="137">
        <v>1582.61</v>
      </c>
      <c r="D63" s="137">
        <v>1046.29</v>
      </c>
      <c r="E63" s="138" t="s">
        <v>118</v>
      </c>
      <c r="F63" s="138" t="str">
        <f t="shared" si="0"/>
        <v>Profit</v>
      </c>
      <c r="G63" s="139" t="str">
        <f>VLOOKUP(E63,Questions!$B$12:$D$15,2,FALSE)</f>
        <v>Female</v>
      </c>
      <c r="H63" s="139" t="str">
        <f>VLOOKUP(E63,Questions!$B$12:$D$15,3,FALSE)</f>
        <v>Single</v>
      </c>
    </row>
    <row r="64" spans="1:8" x14ac:dyDescent="0.35">
      <c r="A64" s="71">
        <v>13645</v>
      </c>
      <c r="B64" s="71">
        <v>50</v>
      </c>
      <c r="C64" s="137">
        <v>2267.7600000000002</v>
      </c>
      <c r="D64" s="137">
        <v>0</v>
      </c>
      <c r="E64" s="138" t="s">
        <v>117</v>
      </c>
      <c r="F64" s="138" t="str">
        <f t="shared" si="0"/>
        <v>Profit</v>
      </c>
      <c r="G64" s="139" t="str">
        <f>VLOOKUP(E64,Questions!$B$12:$D$15,2,FALSE)</f>
        <v>Female</v>
      </c>
      <c r="H64" s="139" t="str">
        <f>VLOOKUP(E64,Questions!$B$12:$D$15,3,FALSE)</f>
        <v>Married</v>
      </c>
    </row>
    <row r="65" spans="1:8" x14ac:dyDescent="0.35">
      <c r="A65" s="71">
        <v>11676</v>
      </c>
      <c r="B65" s="71">
        <v>30</v>
      </c>
      <c r="C65" s="137">
        <v>1829.33</v>
      </c>
      <c r="D65" s="137">
        <v>0</v>
      </c>
      <c r="E65" s="138" t="s">
        <v>119</v>
      </c>
      <c r="F65" s="138" t="str">
        <f t="shared" si="0"/>
        <v>Profit</v>
      </c>
      <c r="G65" s="139" t="str">
        <f>VLOOKUP(E65,Questions!$B$12:$D$15,2,FALSE)</f>
        <v>Male</v>
      </c>
      <c r="H65" s="139" t="str">
        <f>VLOOKUP(E65,Questions!$B$12:$D$15,3,FALSE)</f>
        <v>Single</v>
      </c>
    </row>
    <row r="66" spans="1:8" x14ac:dyDescent="0.35">
      <c r="A66" s="71">
        <v>12758</v>
      </c>
      <c r="B66" s="71">
        <v>36</v>
      </c>
      <c r="C66" s="137">
        <v>2512.71</v>
      </c>
      <c r="D66" s="137">
        <v>0</v>
      </c>
      <c r="E66" s="138" t="s">
        <v>118</v>
      </c>
      <c r="F66" s="138" t="str">
        <f t="shared" si="0"/>
        <v>Profit</v>
      </c>
      <c r="G66" s="139" t="str">
        <f>VLOOKUP(E66,Questions!$B$12:$D$15,2,FALSE)</f>
        <v>Female</v>
      </c>
      <c r="H66" s="139" t="str">
        <f>VLOOKUP(E66,Questions!$B$12:$D$15,3,FALSE)</f>
        <v>Single</v>
      </c>
    </row>
    <row r="67" spans="1:8" x14ac:dyDescent="0.35">
      <c r="A67" s="71">
        <v>19206</v>
      </c>
      <c r="B67" s="71">
        <v>67</v>
      </c>
      <c r="C67" s="137">
        <v>1724.92</v>
      </c>
      <c r="D67" s="137">
        <v>1884.9299999999998</v>
      </c>
      <c r="E67" s="138" t="s">
        <v>117</v>
      </c>
      <c r="F67" s="138" t="str">
        <f t="shared" ref="F67:F130" si="1">IF(C67&gt;D67, "Profit","Loss")</f>
        <v>Loss</v>
      </c>
      <c r="G67" s="139" t="str">
        <f>VLOOKUP(E67,Questions!$B$12:$D$15,2,FALSE)</f>
        <v>Female</v>
      </c>
      <c r="H67" s="139" t="str">
        <f>VLOOKUP(E67,Questions!$B$12:$D$15,3,FALSE)</f>
        <v>Married</v>
      </c>
    </row>
    <row r="68" spans="1:8" x14ac:dyDescent="0.35">
      <c r="A68" s="71">
        <v>16151</v>
      </c>
      <c r="B68" s="71">
        <v>31</v>
      </c>
      <c r="C68" s="137">
        <v>1478.79</v>
      </c>
      <c r="D68" s="137">
        <v>0</v>
      </c>
      <c r="E68" s="138" t="s">
        <v>119</v>
      </c>
      <c r="F68" s="138" t="str">
        <f t="shared" si="1"/>
        <v>Profit</v>
      </c>
      <c r="G68" s="139" t="str">
        <f>VLOOKUP(E68,Questions!$B$12:$D$15,2,FALSE)</f>
        <v>Male</v>
      </c>
      <c r="H68" s="139" t="str">
        <f>VLOOKUP(E68,Questions!$B$12:$D$15,3,FALSE)</f>
        <v>Single</v>
      </c>
    </row>
    <row r="69" spans="1:8" x14ac:dyDescent="0.35">
      <c r="A69" s="71">
        <v>14323</v>
      </c>
      <c r="B69" s="71">
        <v>24</v>
      </c>
      <c r="C69" s="137">
        <v>2107.31</v>
      </c>
      <c r="D69" s="137">
        <v>2764.7000000000003</v>
      </c>
      <c r="E69" s="138" t="s">
        <v>119</v>
      </c>
      <c r="F69" s="138" t="str">
        <f t="shared" si="1"/>
        <v>Loss</v>
      </c>
      <c r="G69" s="139" t="str">
        <f>VLOOKUP(E69,Questions!$B$12:$D$15,2,FALSE)</f>
        <v>Male</v>
      </c>
      <c r="H69" s="139" t="str">
        <f>VLOOKUP(E69,Questions!$B$12:$D$15,3,FALSE)</f>
        <v>Single</v>
      </c>
    </row>
    <row r="70" spans="1:8" x14ac:dyDescent="0.35">
      <c r="A70" s="71">
        <v>19362</v>
      </c>
      <c r="B70" s="71">
        <v>51</v>
      </c>
      <c r="C70" s="137">
        <v>1208.3</v>
      </c>
      <c r="D70" s="137">
        <v>1473.28</v>
      </c>
      <c r="E70" s="138" t="s">
        <v>107</v>
      </c>
      <c r="F70" s="138" t="str">
        <f t="shared" si="1"/>
        <v>Loss</v>
      </c>
      <c r="G70" s="139" t="str">
        <f>VLOOKUP(E70,Questions!$B$12:$D$15,2,FALSE)</f>
        <v>Male</v>
      </c>
      <c r="H70" s="139" t="str">
        <f>VLOOKUP(E70,Questions!$B$12:$D$15,3,FALSE)</f>
        <v>Married</v>
      </c>
    </row>
    <row r="71" spans="1:8" x14ac:dyDescent="0.35">
      <c r="A71" s="71">
        <v>15837</v>
      </c>
      <c r="B71" s="71">
        <v>61</v>
      </c>
      <c r="C71" s="137">
        <v>2105.67</v>
      </c>
      <c r="D71" s="137">
        <v>0</v>
      </c>
      <c r="E71" s="138" t="s">
        <v>107</v>
      </c>
      <c r="F71" s="138" t="str">
        <f t="shared" si="1"/>
        <v>Profit</v>
      </c>
      <c r="G71" s="139" t="str">
        <f>VLOOKUP(E71,Questions!$B$12:$D$15,2,FALSE)</f>
        <v>Male</v>
      </c>
      <c r="H71" s="139" t="str">
        <f>VLOOKUP(E71,Questions!$B$12:$D$15,3,FALSE)</f>
        <v>Married</v>
      </c>
    </row>
    <row r="72" spans="1:8" x14ac:dyDescent="0.35">
      <c r="A72" s="71">
        <v>11021</v>
      </c>
      <c r="B72" s="71">
        <v>72</v>
      </c>
      <c r="C72" s="137">
        <v>795.78</v>
      </c>
      <c r="D72" s="137">
        <v>5094.1100000000006</v>
      </c>
      <c r="E72" s="138" t="s">
        <v>118</v>
      </c>
      <c r="F72" s="138" t="str">
        <f t="shared" si="1"/>
        <v>Loss</v>
      </c>
      <c r="G72" s="139" t="str">
        <f>VLOOKUP(E72,Questions!$B$12:$D$15,2,FALSE)</f>
        <v>Female</v>
      </c>
      <c r="H72" s="139" t="str">
        <f>VLOOKUP(E72,Questions!$B$12:$D$15,3,FALSE)</f>
        <v>Single</v>
      </c>
    </row>
    <row r="73" spans="1:8" x14ac:dyDescent="0.35">
      <c r="A73" s="71">
        <v>11876</v>
      </c>
      <c r="B73" s="71">
        <v>56</v>
      </c>
      <c r="C73" s="137">
        <v>1394.81</v>
      </c>
      <c r="D73" s="137">
        <v>978.5</v>
      </c>
      <c r="E73" s="138" t="s">
        <v>117</v>
      </c>
      <c r="F73" s="138" t="str">
        <f t="shared" si="1"/>
        <v>Profit</v>
      </c>
      <c r="G73" s="139" t="str">
        <f>VLOOKUP(E73,Questions!$B$12:$D$15,2,FALSE)</f>
        <v>Female</v>
      </c>
      <c r="H73" s="139" t="str">
        <f>VLOOKUP(E73,Questions!$B$12:$D$15,3,FALSE)</f>
        <v>Married</v>
      </c>
    </row>
    <row r="74" spans="1:8" x14ac:dyDescent="0.35">
      <c r="A74" s="71">
        <v>16523</v>
      </c>
      <c r="B74" s="71">
        <v>65</v>
      </c>
      <c r="C74" s="137">
        <v>2594.41</v>
      </c>
      <c r="D74" s="137">
        <v>0</v>
      </c>
      <c r="E74" s="138" t="s">
        <v>107</v>
      </c>
      <c r="F74" s="138" t="str">
        <f t="shared" si="1"/>
        <v>Profit</v>
      </c>
      <c r="G74" s="139" t="str">
        <f>VLOOKUP(E74,Questions!$B$12:$D$15,2,FALSE)</f>
        <v>Male</v>
      </c>
      <c r="H74" s="139" t="str">
        <f>VLOOKUP(E74,Questions!$B$12:$D$15,3,FALSE)</f>
        <v>Married</v>
      </c>
    </row>
    <row r="75" spans="1:8" x14ac:dyDescent="0.35">
      <c r="A75" s="71">
        <v>17344</v>
      </c>
      <c r="B75" s="71">
        <v>41</v>
      </c>
      <c r="C75" s="137">
        <v>1692.79</v>
      </c>
      <c r="D75" s="137">
        <v>242.21</v>
      </c>
      <c r="E75" s="138" t="s">
        <v>107</v>
      </c>
      <c r="F75" s="138" t="str">
        <f t="shared" si="1"/>
        <v>Profit</v>
      </c>
      <c r="G75" s="139" t="str">
        <f>VLOOKUP(E75,Questions!$B$12:$D$15,2,FALSE)</f>
        <v>Male</v>
      </c>
      <c r="H75" s="139" t="str">
        <f>VLOOKUP(E75,Questions!$B$12:$D$15,3,FALSE)</f>
        <v>Married</v>
      </c>
    </row>
    <row r="76" spans="1:8" x14ac:dyDescent="0.35">
      <c r="A76" s="71">
        <v>17685</v>
      </c>
      <c r="B76" s="71">
        <v>28</v>
      </c>
      <c r="C76" s="137">
        <v>1714.2</v>
      </c>
      <c r="D76" s="137">
        <v>822.88</v>
      </c>
      <c r="E76" s="138" t="s">
        <v>119</v>
      </c>
      <c r="F76" s="138" t="str">
        <f t="shared" si="1"/>
        <v>Profit</v>
      </c>
      <c r="G76" s="139" t="str">
        <f>VLOOKUP(E76,Questions!$B$12:$D$15,2,FALSE)</f>
        <v>Male</v>
      </c>
      <c r="H76" s="139" t="str">
        <f>VLOOKUP(E76,Questions!$B$12:$D$15,3,FALSE)</f>
        <v>Single</v>
      </c>
    </row>
    <row r="77" spans="1:8" x14ac:dyDescent="0.35">
      <c r="A77" s="71">
        <v>13951</v>
      </c>
      <c r="B77" s="71">
        <v>48</v>
      </c>
      <c r="C77" s="137">
        <v>1859.65</v>
      </c>
      <c r="D77" s="137">
        <v>0</v>
      </c>
      <c r="E77" s="138" t="s">
        <v>118</v>
      </c>
      <c r="F77" s="138" t="str">
        <f t="shared" si="1"/>
        <v>Profit</v>
      </c>
      <c r="G77" s="139" t="str">
        <f>VLOOKUP(E77,Questions!$B$12:$D$15,2,FALSE)</f>
        <v>Female</v>
      </c>
      <c r="H77" s="139" t="str">
        <f>VLOOKUP(E77,Questions!$B$12:$D$15,3,FALSE)</f>
        <v>Single</v>
      </c>
    </row>
    <row r="78" spans="1:8" x14ac:dyDescent="0.35">
      <c r="A78" s="71">
        <v>14931</v>
      </c>
      <c r="B78" s="71">
        <v>42</v>
      </c>
      <c r="C78" s="137">
        <v>948.41</v>
      </c>
      <c r="D78" s="137">
        <v>0</v>
      </c>
      <c r="E78" s="138" t="s">
        <v>119</v>
      </c>
      <c r="F78" s="138" t="str">
        <f t="shared" si="1"/>
        <v>Profit</v>
      </c>
      <c r="G78" s="139" t="str">
        <f>VLOOKUP(E78,Questions!$B$12:$D$15,2,FALSE)</f>
        <v>Male</v>
      </c>
      <c r="H78" s="139" t="str">
        <f>VLOOKUP(E78,Questions!$B$12:$D$15,3,FALSE)</f>
        <v>Single</v>
      </c>
    </row>
    <row r="79" spans="1:8" x14ac:dyDescent="0.35">
      <c r="A79" s="71">
        <v>11458</v>
      </c>
      <c r="B79" s="71">
        <v>16</v>
      </c>
      <c r="C79" s="137">
        <v>1508.04</v>
      </c>
      <c r="D79" s="137">
        <v>2567.09</v>
      </c>
      <c r="E79" s="138" t="s">
        <v>119</v>
      </c>
      <c r="F79" s="138" t="str">
        <f t="shared" si="1"/>
        <v>Loss</v>
      </c>
      <c r="G79" s="139" t="str">
        <f>VLOOKUP(E79,Questions!$B$12:$D$15,2,FALSE)</f>
        <v>Male</v>
      </c>
      <c r="H79" s="139" t="str">
        <f>VLOOKUP(E79,Questions!$B$12:$D$15,3,FALSE)</f>
        <v>Single</v>
      </c>
    </row>
    <row r="80" spans="1:8" x14ac:dyDescent="0.35">
      <c r="A80" s="71">
        <v>16957</v>
      </c>
      <c r="B80" s="71">
        <v>80</v>
      </c>
      <c r="C80" s="137">
        <v>1488.49</v>
      </c>
      <c r="D80" s="137">
        <v>0</v>
      </c>
      <c r="E80" s="138" t="s">
        <v>117</v>
      </c>
      <c r="F80" s="138" t="str">
        <f t="shared" si="1"/>
        <v>Profit</v>
      </c>
      <c r="G80" s="139" t="str">
        <f>VLOOKUP(E80,Questions!$B$12:$D$15,2,FALSE)</f>
        <v>Female</v>
      </c>
      <c r="H80" s="139" t="str">
        <f>VLOOKUP(E80,Questions!$B$12:$D$15,3,FALSE)</f>
        <v>Married</v>
      </c>
    </row>
    <row r="81" spans="1:8" x14ac:dyDescent="0.35">
      <c r="A81" s="71">
        <v>18590</v>
      </c>
      <c r="B81" s="71">
        <v>34</v>
      </c>
      <c r="C81" s="137">
        <v>2764.04</v>
      </c>
      <c r="D81" s="137">
        <v>498.52</v>
      </c>
      <c r="E81" s="138" t="s">
        <v>117</v>
      </c>
      <c r="F81" s="138" t="str">
        <f t="shared" si="1"/>
        <v>Profit</v>
      </c>
      <c r="G81" s="139" t="str">
        <f>VLOOKUP(E81,Questions!$B$12:$D$15,2,FALSE)</f>
        <v>Female</v>
      </c>
      <c r="H81" s="139" t="str">
        <f>VLOOKUP(E81,Questions!$B$12:$D$15,3,FALSE)</f>
        <v>Married</v>
      </c>
    </row>
    <row r="82" spans="1:8" x14ac:dyDescent="0.35">
      <c r="A82" s="71">
        <v>16126</v>
      </c>
      <c r="B82" s="71">
        <v>29</v>
      </c>
      <c r="C82" s="137">
        <v>1355.97</v>
      </c>
      <c r="D82" s="137">
        <v>2088.1999999999998</v>
      </c>
      <c r="E82" s="138" t="s">
        <v>107</v>
      </c>
      <c r="F82" s="138" t="str">
        <f t="shared" si="1"/>
        <v>Loss</v>
      </c>
      <c r="G82" s="139" t="str">
        <f>VLOOKUP(E82,Questions!$B$12:$D$15,2,FALSE)</f>
        <v>Male</v>
      </c>
      <c r="H82" s="139" t="str">
        <f>VLOOKUP(E82,Questions!$B$12:$D$15,3,FALSE)</f>
        <v>Married</v>
      </c>
    </row>
    <row r="83" spans="1:8" x14ac:dyDescent="0.35">
      <c r="A83" s="71">
        <v>19795</v>
      </c>
      <c r="B83" s="71">
        <v>60</v>
      </c>
      <c r="C83" s="137">
        <v>1843.75</v>
      </c>
      <c r="D83" s="137">
        <v>0</v>
      </c>
      <c r="E83" s="138" t="s">
        <v>118</v>
      </c>
      <c r="F83" s="138" t="str">
        <f t="shared" si="1"/>
        <v>Profit</v>
      </c>
      <c r="G83" s="139" t="str">
        <f>VLOOKUP(E83,Questions!$B$12:$D$15,2,FALSE)</f>
        <v>Female</v>
      </c>
      <c r="H83" s="139" t="str">
        <f>VLOOKUP(E83,Questions!$B$12:$D$15,3,FALSE)</f>
        <v>Single</v>
      </c>
    </row>
    <row r="84" spans="1:8" x14ac:dyDescent="0.35">
      <c r="A84" s="71">
        <v>14234</v>
      </c>
      <c r="B84" s="71">
        <v>69</v>
      </c>
      <c r="C84" s="137">
        <v>1164.1300000000001</v>
      </c>
      <c r="D84" s="137">
        <v>997.47</v>
      </c>
      <c r="E84" s="138" t="s">
        <v>117</v>
      </c>
      <c r="F84" s="138" t="str">
        <f t="shared" si="1"/>
        <v>Profit</v>
      </c>
      <c r="G84" s="139" t="str">
        <f>VLOOKUP(E84,Questions!$B$12:$D$15,2,FALSE)</f>
        <v>Female</v>
      </c>
      <c r="H84" s="139" t="str">
        <f>VLOOKUP(E84,Questions!$B$12:$D$15,3,FALSE)</f>
        <v>Married</v>
      </c>
    </row>
    <row r="85" spans="1:8" x14ac:dyDescent="0.35">
      <c r="A85" s="71">
        <v>14081</v>
      </c>
      <c r="B85" s="71">
        <v>61</v>
      </c>
      <c r="C85" s="137">
        <v>1213.68</v>
      </c>
      <c r="D85" s="137">
        <v>0</v>
      </c>
      <c r="E85" s="138" t="s">
        <v>117</v>
      </c>
      <c r="F85" s="138" t="str">
        <f t="shared" si="1"/>
        <v>Profit</v>
      </c>
      <c r="G85" s="139" t="str">
        <f>VLOOKUP(E85,Questions!$B$12:$D$15,2,FALSE)</f>
        <v>Female</v>
      </c>
      <c r="H85" s="139" t="str">
        <f>VLOOKUP(E85,Questions!$B$12:$D$15,3,FALSE)</f>
        <v>Married</v>
      </c>
    </row>
    <row r="86" spans="1:8" x14ac:dyDescent="0.35">
      <c r="A86" s="71">
        <v>16785</v>
      </c>
      <c r="B86" s="71">
        <v>50</v>
      </c>
      <c r="C86" s="137">
        <v>2463.02</v>
      </c>
      <c r="D86" s="137">
        <v>2626.22</v>
      </c>
      <c r="E86" s="138" t="s">
        <v>107</v>
      </c>
      <c r="F86" s="138" t="str">
        <f t="shared" si="1"/>
        <v>Loss</v>
      </c>
      <c r="G86" s="139" t="str">
        <f>VLOOKUP(E86,Questions!$B$12:$D$15,2,FALSE)</f>
        <v>Male</v>
      </c>
      <c r="H86" s="139" t="str">
        <f>VLOOKUP(E86,Questions!$B$12:$D$15,3,FALSE)</f>
        <v>Married</v>
      </c>
    </row>
    <row r="87" spans="1:8" x14ac:dyDescent="0.35">
      <c r="A87" s="71">
        <v>14009</v>
      </c>
      <c r="B87" s="71">
        <v>44</v>
      </c>
      <c r="C87" s="137">
        <v>1333.91</v>
      </c>
      <c r="D87" s="137">
        <v>0</v>
      </c>
      <c r="E87" s="138" t="s">
        <v>117</v>
      </c>
      <c r="F87" s="138" t="str">
        <f t="shared" si="1"/>
        <v>Profit</v>
      </c>
      <c r="G87" s="139" t="str">
        <f>VLOOKUP(E87,Questions!$B$12:$D$15,2,FALSE)</f>
        <v>Female</v>
      </c>
      <c r="H87" s="139" t="str">
        <f>VLOOKUP(E87,Questions!$B$12:$D$15,3,FALSE)</f>
        <v>Married</v>
      </c>
    </row>
    <row r="88" spans="1:8" x14ac:dyDescent="0.35">
      <c r="A88" s="71">
        <v>18177</v>
      </c>
      <c r="B88" s="71">
        <v>30</v>
      </c>
      <c r="C88" s="137">
        <v>2090.52</v>
      </c>
      <c r="D88" s="137">
        <v>135.91999999999999</v>
      </c>
      <c r="E88" s="138" t="s">
        <v>119</v>
      </c>
      <c r="F88" s="138" t="str">
        <f t="shared" si="1"/>
        <v>Profit</v>
      </c>
      <c r="G88" s="139" t="str">
        <f>VLOOKUP(E88,Questions!$B$12:$D$15,2,FALSE)</f>
        <v>Male</v>
      </c>
      <c r="H88" s="139" t="str">
        <f>VLOOKUP(E88,Questions!$B$12:$D$15,3,FALSE)</f>
        <v>Single</v>
      </c>
    </row>
    <row r="89" spans="1:8" x14ac:dyDescent="0.35">
      <c r="A89" s="71">
        <v>16172</v>
      </c>
      <c r="B89" s="71">
        <v>31</v>
      </c>
      <c r="C89" s="137">
        <v>1513.39</v>
      </c>
      <c r="D89" s="137">
        <v>0</v>
      </c>
      <c r="E89" s="138" t="s">
        <v>119</v>
      </c>
      <c r="F89" s="138" t="str">
        <f t="shared" si="1"/>
        <v>Profit</v>
      </c>
      <c r="G89" s="139" t="str">
        <f>VLOOKUP(E89,Questions!$B$12:$D$15,2,FALSE)</f>
        <v>Male</v>
      </c>
      <c r="H89" s="139" t="str">
        <f>VLOOKUP(E89,Questions!$B$12:$D$15,3,FALSE)</f>
        <v>Single</v>
      </c>
    </row>
    <row r="90" spans="1:8" x14ac:dyDescent="0.35">
      <c r="A90" s="71">
        <v>14107</v>
      </c>
      <c r="B90" s="71">
        <v>43</v>
      </c>
      <c r="C90" s="137">
        <v>1586.19</v>
      </c>
      <c r="D90" s="137">
        <v>1683.71</v>
      </c>
      <c r="E90" s="138" t="s">
        <v>119</v>
      </c>
      <c r="F90" s="138" t="str">
        <f t="shared" si="1"/>
        <v>Loss</v>
      </c>
      <c r="G90" s="139" t="str">
        <f>VLOOKUP(E90,Questions!$B$12:$D$15,2,FALSE)</f>
        <v>Male</v>
      </c>
      <c r="H90" s="139" t="str">
        <f>VLOOKUP(E90,Questions!$B$12:$D$15,3,FALSE)</f>
        <v>Single</v>
      </c>
    </row>
    <row r="91" spans="1:8" x14ac:dyDescent="0.35">
      <c r="A91" s="71">
        <v>13553</v>
      </c>
      <c r="B91" s="71">
        <v>29</v>
      </c>
      <c r="C91" s="137">
        <v>671.36</v>
      </c>
      <c r="D91" s="137">
        <v>0</v>
      </c>
      <c r="E91" s="138" t="s">
        <v>118</v>
      </c>
      <c r="F91" s="138" t="str">
        <f t="shared" si="1"/>
        <v>Profit</v>
      </c>
      <c r="G91" s="139" t="str">
        <f>VLOOKUP(E91,Questions!$B$12:$D$15,2,FALSE)</f>
        <v>Female</v>
      </c>
      <c r="H91" s="139" t="str">
        <f>VLOOKUP(E91,Questions!$B$12:$D$15,3,FALSE)</f>
        <v>Single</v>
      </c>
    </row>
    <row r="92" spans="1:8" x14ac:dyDescent="0.35">
      <c r="A92" s="71">
        <v>11096</v>
      </c>
      <c r="B92" s="71">
        <v>28</v>
      </c>
      <c r="C92" s="137">
        <v>1940.08</v>
      </c>
      <c r="D92" s="137">
        <v>0</v>
      </c>
      <c r="E92" s="138" t="s">
        <v>119</v>
      </c>
      <c r="F92" s="138" t="str">
        <f t="shared" si="1"/>
        <v>Profit</v>
      </c>
      <c r="G92" s="139" t="str">
        <f>VLOOKUP(E92,Questions!$B$12:$D$15,2,FALSE)</f>
        <v>Male</v>
      </c>
      <c r="H92" s="139" t="str">
        <f>VLOOKUP(E92,Questions!$B$12:$D$15,3,FALSE)</f>
        <v>Single</v>
      </c>
    </row>
    <row r="93" spans="1:8" x14ac:dyDescent="0.35">
      <c r="A93" s="71">
        <v>12654</v>
      </c>
      <c r="B93" s="71">
        <v>21</v>
      </c>
      <c r="C93" s="137">
        <v>1463.32</v>
      </c>
      <c r="D93" s="137">
        <v>16.39</v>
      </c>
      <c r="E93" s="138" t="s">
        <v>118</v>
      </c>
      <c r="F93" s="138" t="str">
        <f t="shared" si="1"/>
        <v>Profit</v>
      </c>
      <c r="G93" s="139" t="str">
        <f>VLOOKUP(E93,Questions!$B$12:$D$15,2,FALSE)</f>
        <v>Female</v>
      </c>
      <c r="H93" s="139" t="str">
        <f>VLOOKUP(E93,Questions!$B$12:$D$15,3,FALSE)</f>
        <v>Single</v>
      </c>
    </row>
    <row r="94" spans="1:8" x14ac:dyDescent="0.35">
      <c r="A94" s="71">
        <v>19923</v>
      </c>
      <c r="B94" s="71">
        <v>33</v>
      </c>
      <c r="C94" s="137">
        <v>1376.45</v>
      </c>
      <c r="D94" s="137">
        <v>9289.94</v>
      </c>
      <c r="E94" s="138" t="s">
        <v>118</v>
      </c>
      <c r="F94" s="138" t="str">
        <f t="shared" si="1"/>
        <v>Loss</v>
      </c>
      <c r="G94" s="139" t="str">
        <f>VLOOKUP(E94,Questions!$B$12:$D$15,2,FALSE)</f>
        <v>Female</v>
      </c>
      <c r="H94" s="139" t="str">
        <f>VLOOKUP(E94,Questions!$B$12:$D$15,3,FALSE)</f>
        <v>Single</v>
      </c>
    </row>
    <row r="95" spans="1:8" x14ac:dyDescent="0.35">
      <c r="A95" s="71">
        <v>15941</v>
      </c>
      <c r="B95" s="71">
        <v>41</v>
      </c>
      <c r="C95" s="137">
        <v>1713.07</v>
      </c>
      <c r="D95" s="137">
        <v>0</v>
      </c>
      <c r="E95" s="138" t="s">
        <v>107</v>
      </c>
      <c r="F95" s="138" t="str">
        <f t="shared" si="1"/>
        <v>Profit</v>
      </c>
      <c r="G95" s="139" t="str">
        <f>VLOOKUP(E95,Questions!$B$12:$D$15,2,FALSE)</f>
        <v>Male</v>
      </c>
      <c r="H95" s="139" t="str">
        <f>VLOOKUP(E95,Questions!$B$12:$D$15,3,FALSE)</f>
        <v>Married</v>
      </c>
    </row>
    <row r="96" spans="1:8" x14ac:dyDescent="0.35">
      <c r="A96" s="71">
        <v>16274</v>
      </c>
      <c r="B96" s="71">
        <v>51</v>
      </c>
      <c r="C96" s="137">
        <v>1610.47</v>
      </c>
      <c r="D96" s="137">
        <v>0</v>
      </c>
      <c r="E96" s="138" t="s">
        <v>119</v>
      </c>
      <c r="F96" s="138" t="str">
        <f t="shared" si="1"/>
        <v>Profit</v>
      </c>
      <c r="G96" s="139" t="str">
        <f>VLOOKUP(E96,Questions!$B$12:$D$15,2,FALSE)</f>
        <v>Male</v>
      </c>
      <c r="H96" s="139" t="str">
        <f>VLOOKUP(E96,Questions!$B$12:$D$15,3,FALSE)</f>
        <v>Single</v>
      </c>
    </row>
    <row r="97" spans="1:8" x14ac:dyDescent="0.35">
      <c r="A97" s="71">
        <v>18525</v>
      </c>
      <c r="B97" s="71">
        <v>52</v>
      </c>
      <c r="C97" s="137">
        <v>988.97</v>
      </c>
      <c r="D97" s="137">
        <v>0</v>
      </c>
      <c r="E97" s="138" t="s">
        <v>117</v>
      </c>
      <c r="F97" s="138" t="str">
        <f t="shared" si="1"/>
        <v>Profit</v>
      </c>
      <c r="G97" s="139" t="str">
        <f>VLOOKUP(E97,Questions!$B$12:$D$15,2,FALSE)</f>
        <v>Female</v>
      </c>
      <c r="H97" s="139" t="str">
        <f>VLOOKUP(E97,Questions!$B$12:$D$15,3,FALSE)</f>
        <v>Married</v>
      </c>
    </row>
    <row r="98" spans="1:8" x14ac:dyDescent="0.35">
      <c r="A98" s="71">
        <v>15093</v>
      </c>
      <c r="B98" s="71">
        <v>80</v>
      </c>
      <c r="C98" s="137">
        <v>1259.5999999999999</v>
      </c>
      <c r="D98" s="137">
        <v>0</v>
      </c>
      <c r="E98" s="138" t="s">
        <v>119</v>
      </c>
      <c r="F98" s="138" t="str">
        <f t="shared" si="1"/>
        <v>Profit</v>
      </c>
      <c r="G98" s="139" t="str">
        <f>VLOOKUP(E98,Questions!$B$12:$D$15,2,FALSE)</f>
        <v>Male</v>
      </c>
      <c r="H98" s="139" t="str">
        <f>VLOOKUP(E98,Questions!$B$12:$D$15,3,FALSE)</f>
        <v>Single</v>
      </c>
    </row>
    <row r="99" spans="1:8" x14ac:dyDescent="0.35">
      <c r="A99" s="71">
        <v>13165</v>
      </c>
      <c r="B99" s="71">
        <v>63</v>
      </c>
      <c r="C99" s="137">
        <v>2434.31</v>
      </c>
      <c r="D99" s="137">
        <v>0</v>
      </c>
      <c r="E99" s="138" t="s">
        <v>119</v>
      </c>
      <c r="F99" s="138" t="str">
        <f t="shared" si="1"/>
        <v>Profit</v>
      </c>
      <c r="G99" s="139" t="str">
        <f>VLOOKUP(E99,Questions!$B$12:$D$15,2,FALSE)</f>
        <v>Male</v>
      </c>
      <c r="H99" s="139" t="str">
        <f>VLOOKUP(E99,Questions!$B$12:$D$15,3,FALSE)</f>
        <v>Single</v>
      </c>
    </row>
    <row r="100" spans="1:8" x14ac:dyDescent="0.35">
      <c r="A100" s="71">
        <v>17168</v>
      </c>
      <c r="B100" s="71">
        <v>61</v>
      </c>
      <c r="C100" s="137">
        <v>1122.0899999999999</v>
      </c>
      <c r="D100" s="137">
        <v>0</v>
      </c>
      <c r="E100" s="138" t="s">
        <v>117</v>
      </c>
      <c r="F100" s="138" t="str">
        <f t="shared" si="1"/>
        <v>Profit</v>
      </c>
      <c r="G100" s="139" t="str">
        <f>VLOOKUP(E100,Questions!$B$12:$D$15,2,FALSE)</f>
        <v>Female</v>
      </c>
      <c r="H100" s="139" t="str">
        <f>VLOOKUP(E100,Questions!$B$12:$D$15,3,FALSE)</f>
        <v>Married</v>
      </c>
    </row>
    <row r="101" spans="1:8" x14ac:dyDescent="0.35">
      <c r="A101" s="71">
        <v>17892</v>
      </c>
      <c r="B101" s="71">
        <v>54</v>
      </c>
      <c r="C101" s="137">
        <v>2042.59</v>
      </c>
      <c r="D101" s="137">
        <v>811.33</v>
      </c>
      <c r="E101" s="138" t="s">
        <v>118</v>
      </c>
      <c r="F101" s="138" t="str">
        <f t="shared" si="1"/>
        <v>Profit</v>
      </c>
      <c r="G101" s="139" t="str">
        <f>VLOOKUP(E101,Questions!$B$12:$D$15,2,FALSE)</f>
        <v>Female</v>
      </c>
      <c r="H101" s="139" t="str">
        <f>VLOOKUP(E101,Questions!$B$12:$D$15,3,FALSE)</f>
        <v>Single</v>
      </c>
    </row>
    <row r="102" spans="1:8" x14ac:dyDescent="0.35">
      <c r="A102" s="71">
        <v>16548</v>
      </c>
      <c r="B102" s="71">
        <v>54</v>
      </c>
      <c r="C102" s="137">
        <v>2007.21</v>
      </c>
      <c r="D102" s="137">
        <v>0</v>
      </c>
      <c r="E102" s="138" t="s">
        <v>107</v>
      </c>
      <c r="F102" s="138" t="str">
        <f t="shared" si="1"/>
        <v>Profit</v>
      </c>
      <c r="G102" s="139" t="str">
        <f>VLOOKUP(E102,Questions!$B$12:$D$15,2,FALSE)</f>
        <v>Male</v>
      </c>
      <c r="H102" s="139" t="str">
        <f>VLOOKUP(E102,Questions!$B$12:$D$15,3,FALSE)</f>
        <v>Married</v>
      </c>
    </row>
    <row r="103" spans="1:8" x14ac:dyDescent="0.35">
      <c r="A103" s="71">
        <v>19824</v>
      </c>
      <c r="B103" s="71">
        <v>30</v>
      </c>
      <c r="C103" s="137">
        <v>1610.2</v>
      </c>
      <c r="D103" s="137">
        <v>0</v>
      </c>
      <c r="E103" s="138" t="s">
        <v>118</v>
      </c>
      <c r="F103" s="138" t="str">
        <f t="shared" si="1"/>
        <v>Profit</v>
      </c>
      <c r="G103" s="139" t="str">
        <f>VLOOKUP(E103,Questions!$B$12:$D$15,2,FALSE)</f>
        <v>Female</v>
      </c>
      <c r="H103" s="139" t="str">
        <f>VLOOKUP(E103,Questions!$B$12:$D$15,3,FALSE)</f>
        <v>Single</v>
      </c>
    </row>
    <row r="104" spans="1:8" x14ac:dyDescent="0.35">
      <c r="A104" s="71">
        <v>16989</v>
      </c>
      <c r="B104" s="71">
        <v>21</v>
      </c>
      <c r="C104" s="137">
        <v>1865.44</v>
      </c>
      <c r="D104" s="137">
        <v>0</v>
      </c>
      <c r="E104" s="138" t="s">
        <v>119</v>
      </c>
      <c r="F104" s="138" t="str">
        <f t="shared" si="1"/>
        <v>Profit</v>
      </c>
      <c r="G104" s="139" t="str">
        <f>VLOOKUP(E104,Questions!$B$12:$D$15,2,FALSE)</f>
        <v>Male</v>
      </c>
      <c r="H104" s="139" t="str">
        <f>VLOOKUP(E104,Questions!$B$12:$D$15,3,FALSE)</f>
        <v>Single</v>
      </c>
    </row>
    <row r="105" spans="1:8" x14ac:dyDescent="0.35">
      <c r="A105" s="71">
        <v>12544</v>
      </c>
      <c r="B105" s="71">
        <v>29</v>
      </c>
      <c r="C105" s="137">
        <v>1816.31</v>
      </c>
      <c r="D105" s="137">
        <v>0</v>
      </c>
      <c r="E105" s="138" t="s">
        <v>119</v>
      </c>
      <c r="F105" s="138" t="str">
        <f t="shared" si="1"/>
        <v>Profit</v>
      </c>
      <c r="G105" s="139" t="str">
        <f>VLOOKUP(E105,Questions!$B$12:$D$15,2,FALSE)</f>
        <v>Male</v>
      </c>
      <c r="H105" s="139" t="str">
        <f>VLOOKUP(E105,Questions!$B$12:$D$15,3,FALSE)</f>
        <v>Single</v>
      </c>
    </row>
    <row r="106" spans="1:8" x14ac:dyDescent="0.35">
      <c r="A106" s="71">
        <v>19061</v>
      </c>
      <c r="B106" s="71">
        <v>79</v>
      </c>
      <c r="C106" s="137">
        <v>1142</v>
      </c>
      <c r="D106" s="137">
        <v>9290.58</v>
      </c>
      <c r="E106" s="138" t="s">
        <v>107</v>
      </c>
      <c r="F106" s="138" t="str">
        <f t="shared" si="1"/>
        <v>Loss</v>
      </c>
      <c r="G106" s="139" t="str">
        <f>VLOOKUP(E106,Questions!$B$12:$D$15,2,FALSE)</f>
        <v>Male</v>
      </c>
      <c r="H106" s="139" t="str">
        <f>VLOOKUP(E106,Questions!$B$12:$D$15,3,FALSE)</f>
        <v>Married</v>
      </c>
    </row>
    <row r="107" spans="1:8" x14ac:dyDescent="0.35">
      <c r="A107" s="71">
        <v>15518</v>
      </c>
      <c r="B107" s="71">
        <v>17</v>
      </c>
      <c r="C107" s="137">
        <v>1608.24</v>
      </c>
      <c r="D107" s="137">
        <v>2700.77</v>
      </c>
      <c r="E107" s="138" t="s">
        <v>118</v>
      </c>
      <c r="F107" s="138" t="str">
        <f t="shared" si="1"/>
        <v>Loss</v>
      </c>
      <c r="G107" s="139" t="str">
        <f>VLOOKUP(E107,Questions!$B$12:$D$15,2,FALSE)</f>
        <v>Female</v>
      </c>
      <c r="H107" s="139" t="str">
        <f>VLOOKUP(E107,Questions!$B$12:$D$15,3,FALSE)</f>
        <v>Single</v>
      </c>
    </row>
    <row r="108" spans="1:8" x14ac:dyDescent="0.35">
      <c r="A108" s="71">
        <v>12320</v>
      </c>
      <c r="B108" s="71">
        <v>19</v>
      </c>
      <c r="C108" s="137">
        <v>2068.4</v>
      </c>
      <c r="D108" s="137">
        <v>758.23</v>
      </c>
      <c r="E108" s="138" t="s">
        <v>119</v>
      </c>
      <c r="F108" s="138" t="str">
        <f t="shared" si="1"/>
        <v>Profit</v>
      </c>
      <c r="G108" s="139" t="str">
        <f>VLOOKUP(E108,Questions!$B$12:$D$15,2,FALSE)</f>
        <v>Male</v>
      </c>
      <c r="H108" s="139" t="str">
        <f>VLOOKUP(E108,Questions!$B$12:$D$15,3,FALSE)</f>
        <v>Single</v>
      </c>
    </row>
    <row r="109" spans="1:8" x14ac:dyDescent="0.35">
      <c r="A109" s="71">
        <v>14127</v>
      </c>
      <c r="B109" s="71">
        <v>58</v>
      </c>
      <c r="C109" s="137">
        <v>2013.89</v>
      </c>
      <c r="D109" s="137">
        <v>1089.1400000000001</v>
      </c>
      <c r="E109" s="138" t="s">
        <v>118</v>
      </c>
      <c r="F109" s="138" t="str">
        <f t="shared" si="1"/>
        <v>Profit</v>
      </c>
      <c r="G109" s="139" t="str">
        <f>VLOOKUP(E109,Questions!$B$12:$D$15,2,FALSE)</f>
        <v>Female</v>
      </c>
      <c r="H109" s="139" t="str">
        <f>VLOOKUP(E109,Questions!$B$12:$D$15,3,FALSE)</f>
        <v>Single</v>
      </c>
    </row>
    <row r="110" spans="1:8" x14ac:dyDescent="0.35">
      <c r="A110" s="71">
        <v>15365</v>
      </c>
      <c r="B110" s="71">
        <v>78</v>
      </c>
      <c r="C110" s="137">
        <v>559.47</v>
      </c>
      <c r="D110" s="137">
        <v>1980.31</v>
      </c>
      <c r="E110" s="138" t="s">
        <v>119</v>
      </c>
      <c r="F110" s="138" t="str">
        <f t="shared" si="1"/>
        <v>Loss</v>
      </c>
      <c r="G110" s="139" t="str">
        <f>VLOOKUP(E110,Questions!$B$12:$D$15,2,FALSE)</f>
        <v>Male</v>
      </c>
      <c r="H110" s="139" t="str">
        <f>VLOOKUP(E110,Questions!$B$12:$D$15,3,FALSE)</f>
        <v>Single</v>
      </c>
    </row>
    <row r="111" spans="1:8" x14ac:dyDescent="0.35">
      <c r="A111" s="71">
        <v>17656</v>
      </c>
      <c r="B111" s="71">
        <v>68</v>
      </c>
      <c r="C111" s="137">
        <v>1828.96</v>
      </c>
      <c r="D111" s="137">
        <v>0</v>
      </c>
      <c r="E111" s="138" t="s">
        <v>107</v>
      </c>
      <c r="F111" s="138" t="str">
        <f t="shared" si="1"/>
        <v>Profit</v>
      </c>
      <c r="G111" s="139" t="str">
        <f>VLOOKUP(E111,Questions!$B$12:$D$15,2,FALSE)</f>
        <v>Male</v>
      </c>
      <c r="H111" s="139" t="str">
        <f>VLOOKUP(E111,Questions!$B$12:$D$15,3,FALSE)</f>
        <v>Married</v>
      </c>
    </row>
    <row r="112" spans="1:8" x14ac:dyDescent="0.35">
      <c r="A112" s="71">
        <v>19943</v>
      </c>
      <c r="B112" s="71">
        <v>17</v>
      </c>
      <c r="C112" s="137">
        <v>3070.76</v>
      </c>
      <c r="D112" s="137">
        <v>844.42</v>
      </c>
      <c r="E112" s="138" t="s">
        <v>118</v>
      </c>
      <c r="F112" s="138" t="str">
        <f t="shared" si="1"/>
        <v>Profit</v>
      </c>
      <c r="G112" s="139" t="str">
        <f>VLOOKUP(E112,Questions!$B$12:$D$15,2,FALSE)</f>
        <v>Female</v>
      </c>
      <c r="H112" s="139" t="str">
        <f>VLOOKUP(E112,Questions!$B$12:$D$15,3,FALSE)</f>
        <v>Single</v>
      </c>
    </row>
    <row r="113" spans="1:8" x14ac:dyDescent="0.35">
      <c r="A113" s="71">
        <v>11118</v>
      </c>
      <c r="B113" s="71">
        <v>65</v>
      </c>
      <c r="C113" s="137">
        <v>2123.9499999999998</v>
      </c>
      <c r="D113" s="137">
        <v>0</v>
      </c>
      <c r="E113" s="138" t="s">
        <v>107</v>
      </c>
      <c r="F113" s="138" t="str">
        <f t="shared" si="1"/>
        <v>Profit</v>
      </c>
      <c r="G113" s="139" t="str">
        <f>VLOOKUP(E113,Questions!$B$12:$D$15,2,FALSE)</f>
        <v>Male</v>
      </c>
      <c r="H113" s="139" t="str">
        <f>VLOOKUP(E113,Questions!$B$12:$D$15,3,FALSE)</f>
        <v>Married</v>
      </c>
    </row>
    <row r="114" spans="1:8" x14ac:dyDescent="0.35">
      <c r="A114" s="71">
        <v>17797</v>
      </c>
      <c r="B114" s="71">
        <v>32</v>
      </c>
      <c r="C114" s="137">
        <v>2102.46</v>
      </c>
      <c r="D114" s="137">
        <v>0</v>
      </c>
      <c r="E114" s="138" t="s">
        <v>119</v>
      </c>
      <c r="F114" s="138" t="str">
        <f t="shared" si="1"/>
        <v>Profit</v>
      </c>
      <c r="G114" s="139" t="str">
        <f>VLOOKUP(E114,Questions!$B$12:$D$15,2,FALSE)</f>
        <v>Male</v>
      </c>
      <c r="H114" s="139" t="str">
        <f>VLOOKUP(E114,Questions!$B$12:$D$15,3,FALSE)</f>
        <v>Single</v>
      </c>
    </row>
    <row r="115" spans="1:8" x14ac:dyDescent="0.35">
      <c r="A115" s="71">
        <v>16834</v>
      </c>
      <c r="B115" s="71">
        <v>26</v>
      </c>
      <c r="C115" s="137">
        <v>1615.56</v>
      </c>
      <c r="D115" s="137">
        <v>758.25</v>
      </c>
      <c r="E115" s="138" t="s">
        <v>119</v>
      </c>
      <c r="F115" s="138" t="str">
        <f t="shared" si="1"/>
        <v>Profit</v>
      </c>
      <c r="G115" s="139" t="str">
        <f>VLOOKUP(E115,Questions!$B$12:$D$15,2,FALSE)</f>
        <v>Male</v>
      </c>
      <c r="H115" s="139" t="str">
        <f>VLOOKUP(E115,Questions!$B$12:$D$15,3,FALSE)</f>
        <v>Single</v>
      </c>
    </row>
    <row r="116" spans="1:8" x14ac:dyDescent="0.35">
      <c r="A116" s="71">
        <v>16132</v>
      </c>
      <c r="B116" s="71">
        <v>64</v>
      </c>
      <c r="C116" s="137">
        <v>2122.77</v>
      </c>
      <c r="D116" s="137">
        <v>1753.91</v>
      </c>
      <c r="E116" s="138" t="s">
        <v>107</v>
      </c>
      <c r="F116" s="138" t="str">
        <f t="shared" si="1"/>
        <v>Profit</v>
      </c>
      <c r="G116" s="139" t="str">
        <f>VLOOKUP(E116,Questions!$B$12:$D$15,2,FALSE)</f>
        <v>Male</v>
      </c>
      <c r="H116" s="139" t="str">
        <f>VLOOKUP(E116,Questions!$B$12:$D$15,3,FALSE)</f>
        <v>Married</v>
      </c>
    </row>
    <row r="117" spans="1:8" x14ac:dyDescent="0.35">
      <c r="A117" s="71">
        <v>11797</v>
      </c>
      <c r="B117" s="71">
        <v>31</v>
      </c>
      <c r="C117" s="137">
        <v>1321.69</v>
      </c>
      <c r="D117" s="137">
        <v>0</v>
      </c>
      <c r="E117" s="138" t="s">
        <v>119</v>
      </c>
      <c r="F117" s="138" t="str">
        <f t="shared" si="1"/>
        <v>Profit</v>
      </c>
      <c r="G117" s="139" t="str">
        <f>VLOOKUP(E117,Questions!$B$12:$D$15,2,FALSE)</f>
        <v>Male</v>
      </c>
      <c r="H117" s="139" t="str">
        <f>VLOOKUP(E117,Questions!$B$12:$D$15,3,FALSE)</f>
        <v>Single</v>
      </c>
    </row>
    <row r="118" spans="1:8" x14ac:dyDescent="0.35">
      <c r="A118" s="71">
        <v>16737</v>
      </c>
      <c r="B118" s="71">
        <v>31</v>
      </c>
      <c r="C118" s="137">
        <v>962.21</v>
      </c>
      <c r="D118" s="137">
        <v>350.52</v>
      </c>
      <c r="E118" s="138" t="s">
        <v>107</v>
      </c>
      <c r="F118" s="138" t="str">
        <f t="shared" si="1"/>
        <v>Profit</v>
      </c>
      <c r="G118" s="139" t="str">
        <f>VLOOKUP(E118,Questions!$B$12:$D$15,2,FALSE)</f>
        <v>Male</v>
      </c>
      <c r="H118" s="139" t="str">
        <f>VLOOKUP(E118,Questions!$B$12:$D$15,3,FALSE)</f>
        <v>Married</v>
      </c>
    </row>
    <row r="119" spans="1:8" x14ac:dyDescent="0.35">
      <c r="A119" s="71">
        <v>19839</v>
      </c>
      <c r="B119" s="71">
        <v>30</v>
      </c>
      <c r="C119" s="137">
        <v>927.43</v>
      </c>
      <c r="D119" s="137">
        <v>909.44</v>
      </c>
      <c r="E119" s="138" t="s">
        <v>118</v>
      </c>
      <c r="F119" s="138" t="str">
        <f t="shared" si="1"/>
        <v>Profit</v>
      </c>
      <c r="G119" s="139" t="str">
        <f>VLOOKUP(E119,Questions!$B$12:$D$15,2,FALSE)</f>
        <v>Female</v>
      </c>
      <c r="H119" s="139" t="str">
        <f>VLOOKUP(E119,Questions!$B$12:$D$15,3,FALSE)</f>
        <v>Single</v>
      </c>
    </row>
    <row r="120" spans="1:8" x14ac:dyDescent="0.35">
      <c r="A120" s="71">
        <v>15312</v>
      </c>
      <c r="B120" s="71">
        <v>29</v>
      </c>
      <c r="C120" s="137">
        <v>2208.23</v>
      </c>
      <c r="D120" s="137">
        <v>5943.6799999999994</v>
      </c>
      <c r="E120" s="138" t="s">
        <v>107</v>
      </c>
      <c r="F120" s="138" t="str">
        <f t="shared" si="1"/>
        <v>Loss</v>
      </c>
      <c r="G120" s="139" t="str">
        <f>VLOOKUP(E120,Questions!$B$12:$D$15,2,FALSE)</f>
        <v>Male</v>
      </c>
      <c r="H120" s="139" t="str">
        <f>VLOOKUP(E120,Questions!$B$12:$D$15,3,FALSE)</f>
        <v>Married</v>
      </c>
    </row>
    <row r="121" spans="1:8" x14ac:dyDescent="0.35">
      <c r="A121" s="71">
        <v>18983</v>
      </c>
      <c r="B121" s="71">
        <v>36</v>
      </c>
      <c r="C121" s="137">
        <v>1439.43</v>
      </c>
      <c r="D121" s="137">
        <v>0</v>
      </c>
      <c r="E121" s="138" t="s">
        <v>107</v>
      </c>
      <c r="F121" s="138" t="str">
        <f t="shared" si="1"/>
        <v>Profit</v>
      </c>
      <c r="G121" s="139" t="str">
        <f>VLOOKUP(E121,Questions!$B$12:$D$15,2,FALSE)</f>
        <v>Male</v>
      </c>
      <c r="H121" s="139" t="str">
        <f>VLOOKUP(E121,Questions!$B$12:$D$15,3,FALSE)</f>
        <v>Married</v>
      </c>
    </row>
    <row r="122" spans="1:8" x14ac:dyDescent="0.35">
      <c r="A122" s="71">
        <v>16320</v>
      </c>
      <c r="B122" s="71">
        <v>44</v>
      </c>
      <c r="C122" s="137">
        <v>1279.51</v>
      </c>
      <c r="D122" s="137">
        <v>1111.47</v>
      </c>
      <c r="E122" s="138" t="s">
        <v>117</v>
      </c>
      <c r="F122" s="138" t="str">
        <f t="shared" si="1"/>
        <v>Profit</v>
      </c>
      <c r="G122" s="139" t="str">
        <f>VLOOKUP(E122,Questions!$B$12:$D$15,2,FALSE)</f>
        <v>Female</v>
      </c>
      <c r="H122" s="139" t="str">
        <f>VLOOKUP(E122,Questions!$B$12:$D$15,3,FALSE)</f>
        <v>Married</v>
      </c>
    </row>
    <row r="123" spans="1:8" x14ac:dyDescent="0.35">
      <c r="A123" s="71">
        <v>13707</v>
      </c>
      <c r="B123" s="71">
        <v>16</v>
      </c>
      <c r="C123" s="137">
        <v>2137.61</v>
      </c>
      <c r="D123" s="137">
        <v>376.92</v>
      </c>
      <c r="E123" s="138" t="s">
        <v>118</v>
      </c>
      <c r="F123" s="138" t="str">
        <f t="shared" si="1"/>
        <v>Profit</v>
      </c>
      <c r="G123" s="139" t="str">
        <f>VLOOKUP(E123,Questions!$B$12:$D$15,2,FALSE)</f>
        <v>Female</v>
      </c>
      <c r="H123" s="139" t="str">
        <f>VLOOKUP(E123,Questions!$B$12:$D$15,3,FALSE)</f>
        <v>Single</v>
      </c>
    </row>
    <row r="124" spans="1:8" x14ac:dyDescent="0.35">
      <c r="A124" s="71">
        <v>13150</v>
      </c>
      <c r="B124" s="71">
        <v>31</v>
      </c>
      <c r="C124" s="137">
        <v>1995.75</v>
      </c>
      <c r="D124" s="137">
        <v>0</v>
      </c>
      <c r="E124" s="138" t="s">
        <v>118</v>
      </c>
      <c r="F124" s="138" t="str">
        <f t="shared" si="1"/>
        <v>Profit</v>
      </c>
      <c r="G124" s="139" t="str">
        <f>VLOOKUP(E124,Questions!$B$12:$D$15,2,FALSE)</f>
        <v>Female</v>
      </c>
      <c r="H124" s="139" t="str">
        <f>VLOOKUP(E124,Questions!$B$12:$D$15,3,FALSE)</f>
        <v>Single</v>
      </c>
    </row>
    <row r="125" spans="1:8" x14ac:dyDescent="0.35">
      <c r="A125" s="71">
        <v>19213</v>
      </c>
      <c r="B125" s="71">
        <v>66</v>
      </c>
      <c r="C125" s="137">
        <v>1390.95</v>
      </c>
      <c r="D125" s="137">
        <v>0</v>
      </c>
      <c r="E125" s="138" t="s">
        <v>107</v>
      </c>
      <c r="F125" s="138" t="str">
        <f t="shared" si="1"/>
        <v>Profit</v>
      </c>
      <c r="G125" s="139" t="str">
        <f>VLOOKUP(E125,Questions!$B$12:$D$15,2,FALSE)</f>
        <v>Male</v>
      </c>
      <c r="H125" s="139" t="str">
        <f>VLOOKUP(E125,Questions!$B$12:$D$15,3,FALSE)</f>
        <v>Married</v>
      </c>
    </row>
    <row r="126" spans="1:8" x14ac:dyDescent="0.35">
      <c r="A126" s="71">
        <v>13918</v>
      </c>
      <c r="B126" s="71">
        <v>20</v>
      </c>
      <c r="C126" s="137">
        <v>1649.71</v>
      </c>
      <c r="D126" s="137">
        <v>0</v>
      </c>
      <c r="E126" s="138" t="s">
        <v>119</v>
      </c>
      <c r="F126" s="138" t="str">
        <f t="shared" si="1"/>
        <v>Profit</v>
      </c>
      <c r="G126" s="139" t="str">
        <f>VLOOKUP(E126,Questions!$B$12:$D$15,2,FALSE)</f>
        <v>Male</v>
      </c>
      <c r="H126" s="139" t="str">
        <f>VLOOKUP(E126,Questions!$B$12:$D$15,3,FALSE)</f>
        <v>Single</v>
      </c>
    </row>
    <row r="127" spans="1:8" x14ac:dyDescent="0.35">
      <c r="A127" s="71">
        <v>17117</v>
      </c>
      <c r="B127" s="71">
        <v>45</v>
      </c>
      <c r="C127" s="137">
        <v>2460.52</v>
      </c>
      <c r="D127" s="137">
        <v>12040.14</v>
      </c>
      <c r="E127" s="138" t="s">
        <v>118</v>
      </c>
      <c r="F127" s="138" t="str">
        <f t="shared" si="1"/>
        <v>Loss</v>
      </c>
      <c r="G127" s="139" t="str">
        <f>VLOOKUP(E127,Questions!$B$12:$D$15,2,FALSE)</f>
        <v>Female</v>
      </c>
      <c r="H127" s="139" t="str">
        <f>VLOOKUP(E127,Questions!$B$12:$D$15,3,FALSE)</f>
        <v>Single</v>
      </c>
    </row>
    <row r="128" spans="1:8" x14ac:dyDescent="0.35">
      <c r="A128" s="71">
        <v>14552</v>
      </c>
      <c r="B128" s="71">
        <v>16</v>
      </c>
      <c r="C128" s="137">
        <v>1730.5</v>
      </c>
      <c r="D128" s="137">
        <v>0</v>
      </c>
      <c r="E128" s="138" t="s">
        <v>118</v>
      </c>
      <c r="F128" s="138" t="str">
        <f t="shared" si="1"/>
        <v>Profit</v>
      </c>
      <c r="G128" s="139" t="str">
        <f>VLOOKUP(E128,Questions!$B$12:$D$15,2,FALSE)</f>
        <v>Female</v>
      </c>
      <c r="H128" s="139" t="str">
        <f>VLOOKUP(E128,Questions!$B$12:$D$15,3,FALSE)</f>
        <v>Single</v>
      </c>
    </row>
    <row r="129" spans="1:8" x14ac:dyDescent="0.35">
      <c r="A129" s="71">
        <v>15913</v>
      </c>
      <c r="B129" s="71">
        <v>34</v>
      </c>
      <c r="C129" s="137">
        <v>1205.49</v>
      </c>
      <c r="D129" s="137">
        <v>1427.61</v>
      </c>
      <c r="E129" s="138" t="s">
        <v>119</v>
      </c>
      <c r="F129" s="138" t="str">
        <f t="shared" si="1"/>
        <v>Loss</v>
      </c>
      <c r="G129" s="139" t="str">
        <f>VLOOKUP(E129,Questions!$B$12:$D$15,2,FALSE)</f>
        <v>Male</v>
      </c>
      <c r="H129" s="139" t="str">
        <f>VLOOKUP(E129,Questions!$B$12:$D$15,3,FALSE)</f>
        <v>Single</v>
      </c>
    </row>
    <row r="130" spans="1:8" x14ac:dyDescent="0.35">
      <c r="A130" s="71">
        <v>12868</v>
      </c>
      <c r="B130" s="71">
        <v>30</v>
      </c>
      <c r="C130" s="137">
        <v>2081.81</v>
      </c>
      <c r="D130" s="137">
        <v>2135.5</v>
      </c>
      <c r="E130" s="138" t="s">
        <v>117</v>
      </c>
      <c r="F130" s="138" t="str">
        <f t="shared" si="1"/>
        <v>Loss</v>
      </c>
      <c r="G130" s="139" t="str">
        <f>VLOOKUP(E130,Questions!$B$12:$D$15,2,FALSE)</f>
        <v>Female</v>
      </c>
      <c r="H130" s="139" t="str">
        <f>VLOOKUP(E130,Questions!$B$12:$D$15,3,FALSE)</f>
        <v>Married</v>
      </c>
    </row>
    <row r="131" spans="1:8" x14ac:dyDescent="0.35">
      <c r="A131" s="71">
        <v>19572</v>
      </c>
      <c r="B131" s="71">
        <v>21</v>
      </c>
      <c r="C131" s="137">
        <v>920.67</v>
      </c>
      <c r="D131" s="137">
        <v>0</v>
      </c>
      <c r="E131" s="138" t="s">
        <v>119</v>
      </c>
      <c r="F131" s="138" t="str">
        <f t="shared" ref="F131:F194" si="2">IF(C131&gt;D131, "Profit","Loss")</f>
        <v>Profit</v>
      </c>
      <c r="G131" s="139" t="str">
        <f>VLOOKUP(E131,Questions!$B$12:$D$15,2,FALSE)</f>
        <v>Male</v>
      </c>
      <c r="H131" s="139" t="str">
        <f>VLOOKUP(E131,Questions!$B$12:$D$15,3,FALSE)</f>
        <v>Single</v>
      </c>
    </row>
    <row r="132" spans="1:8" x14ac:dyDescent="0.35">
      <c r="A132" s="71">
        <v>12342</v>
      </c>
      <c r="B132" s="71">
        <v>30</v>
      </c>
      <c r="C132" s="137">
        <v>1910.9</v>
      </c>
      <c r="D132" s="137">
        <v>27913.39</v>
      </c>
      <c r="E132" s="138" t="s">
        <v>119</v>
      </c>
      <c r="F132" s="138" t="str">
        <f t="shared" si="2"/>
        <v>Loss</v>
      </c>
      <c r="G132" s="139" t="str">
        <f>VLOOKUP(E132,Questions!$B$12:$D$15,2,FALSE)</f>
        <v>Male</v>
      </c>
      <c r="H132" s="139" t="str">
        <f>VLOOKUP(E132,Questions!$B$12:$D$15,3,FALSE)</f>
        <v>Single</v>
      </c>
    </row>
    <row r="133" spans="1:8" x14ac:dyDescent="0.35">
      <c r="A133" s="71">
        <v>17956</v>
      </c>
      <c r="B133" s="71">
        <v>62</v>
      </c>
      <c r="C133" s="137">
        <v>1139.01</v>
      </c>
      <c r="D133" s="137">
        <v>2267.12</v>
      </c>
      <c r="E133" s="138" t="s">
        <v>119</v>
      </c>
      <c r="F133" s="138" t="str">
        <f t="shared" si="2"/>
        <v>Loss</v>
      </c>
      <c r="G133" s="139" t="str">
        <f>VLOOKUP(E133,Questions!$B$12:$D$15,2,FALSE)</f>
        <v>Male</v>
      </c>
      <c r="H133" s="139" t="str">
        <f>VLOOKUP(E133,Questions!$B$12:$D$15,3,FALSE)</f>
        <v>Single</v>
      </c>
    </row>
    <row r="134" spans="1:8" x14ac:dyDescent="0.35">
      <c r="A134" s="71">
        <v>12647</v>
      </c>
      <c r="B134" s="71">
        <v>19</v>
      </c>
      <c r="C134" s="137">
        <v>1865.25</v>
      </c>
      <c r="D134" s="137">
        <v>0</v>
      </c>
      <c r="E134" s="138" t="s">
        <v>119</v>
      </c>
      <c r="F134" s="138" t="str">
        <f t="shared" si="2"/>
        <v>Profit</v>
      </c>
      <c r="G134" s="139" t="str">
        <f>VLOOKUP(E134,Questions!$B$12:$D$15,2,FALSE)</f>
        <v>Male</v>
      </c>
      <c r="H134" s="139" t="str">
        <f>VLOOKUP(E134,Questions!$B$12:$D$15,3,FALSE)</f>
        <v>Single</v>
      </c>
    </row>
    <row r="135" spans="1:8" x14ac:dyDescent="0.35">
      <c r="A135" s="71">
        <v>15561</v>
      </c>
      <c r="B135" s="71">
        <v>75</v>
      </c>
      <c r="C135" s="137">
        <v>869.71</v>
      </c>
      <c r="D135" s="137">
        <v>0</v>
      </c>
      <c r="E135" s="138" t="s">
        <v>118</v>
      </c>
      <c r="F135" s="138" t="str">
        <f t="shared" si="2"/>
        <v>Profit</v>
      </c>
      <c r="G135" s="139" t="str">
        <f>VLOOKUP(E135,Questions!$B$12:$D$15,2,FALSE)</f>
        <v>Female</v>
      </c>
      <c r="H135" s="139" t="str">
        <f>VLOOKUP(E135,Questions!$B$12:$D$15,3,FALSE)</f>
        <v>Single</v>
      </c>
    </row>
    <row r="136" spans="1:8" x14ac:dyDescent="0.35">
      <c r="A136" s="71">
        <v>19848</v>
      </c>
      <c r="B136" s="71">
        <v>31</v>
      </c>
      <c r="C136" s="137">
        <v>2626.11</v>
      </c>
      <c r="D136" s="137">
        <v>1531.55</v>
      </c>
      <c r="E136" s="138" t="s">
        <v>107</v>
      </c>
      <c r="F136" s="138" t="str">
        <f t="shared" si="2"/>
        <v>Profit</v>
      </c>
      <c r="G136" s="139" t="str">
        <f>VLOOKUP(E136,Questions!$B$12:$D$15,2,FALSE)</f>
        <v>Male</v>
      </c>
      <c r="H136" s="139" t="str">
        <f>VLOOKUP(E136,Questions!$B$12:$D$15,3,FALSE)</f>
        <v>Married</v>
      </c>
    </row>
    <row r="137" spans="1:8" x14ac:dyDescent="0.35">
      <c r="A137" s="71">
        <v>17258</v>
      </c>
      <c r="B137" s="71">
        <v>36</v>
      </c>
      <c r="C137" s="137">
        <v>1293.48</v>
      </c>
      <c r="D137" s="137">
        <v>0</v>
      </c>
      <c r="E137" s="138" t="s">
        <v>107</v>
      </c>
      <c r="F137" s="138" t="str">
        <f t="shared" si="2"/>
        <v>Profit</v>
      </c>
      <c r="G137" s="139" t="str">
        <f>VLOOKUP(E137,Questions!$B$12:$D$15,2,FALSE)</f>
        <v>Male</v>
      </c>
      <c r="H137" s="139" t="str">
        <f>VLOOKUP(E137,Questions!$B$12:$D$15,3,FALSE)</f>
        <v>Married</v>
      </c>
    </row>
    <row r="138" spans="1:8" x14ac:dyDescent="0.35">
      <c r="A138" s="71">
        <v>15539</v>
      </c>
      <c r="B138" s="71">
        <v>28</v>
      </c>
      <c r="C138" s="137">
        <v>1391.17</v>
      </c>
      <c r="D138" s="137">
        <v>0</v>
      </c>
      <c r="E138" s="138" t="s">
        <v>119</v>
      </c>
      <c r="F138" s="138" t="str">
        <f t="shared" si="2"/>
        <v>Profit</v>
      </c>
      <c r="G138" s="139" t="str">
        <f>VLOOKUP(E138,Questions!$B$12:$D$15,2,FALSE)</f>
        <v>Male</v>
      </c>
      <c r="H138" s="139" t="str">
        <f>VLOOKUP(E138,Questions!$B$12:$D$15,3,FALSE)</f>
        <v>Single</v>
      </c>
    </row>
    <row r="139" spans="1:8" x14ac:dyDescent="0.35">
      <c r="A139" s="71">
        <v>14837</v>
      </c>
      <c r="B139" s="71">
        <v>58</v>
      </c>
      <c r="C139" s="137">
        <v>2077.77</v>
      </c>
      <c r="D139" s="137">
        <v>0</v>
      </c>
      <c r="E139" s="138" t="s">
        <v>107</v>
      </c>
      <c r="F139" s="138" t="str">
        <f t="shared" si="2"/>
        <v>Profit</v>
      </c>
      <c r="G139" s="139" t="str">
        <f>VLOOKUP(E139,Questions!$B$12:$D$15,2,FALSE)</f>
        <v>Male</v>
      </c>
      <c r="H139" s="139" t="str">
        <f>VLOOKUP(E139,Questions!$B$12:$D$15,3,FALSE)</f>
        <v>Married</v>
      </c>
    </row>
    <row r="140" spans="1:8" x14ac:dyDescent="0.35">
      <c r="A140" s="71">
        <v>13521</v>
      </c>
      <c r="B140" s="71">
        <v>21</v>
      </c>
      <c r="C140" s="137">
        <v>359.84</v>
      </c>
      <c r="D140" s="137">
        <v>0</v>
      </c>
      <c r="E140" s="138" t="s">
        <v>118</v>
      </c>
      <c r="F140" s="138" t="str">
        <f t="shared" si="2"/>
        <v>Profit</v>
      </c>
      <c r="G140" s="139" t="str">
        <f>VLOOKUP(E140,Questions!$B$12:$D$15,2,FALSE)</f>
        <v>Female</v>
      </c>
      <c r="H140" s="139" t="str">
        <f>VLOOKUP(E140,Questions!$B$12:$D$15,3,FALSE)</f>
        <v>Single</v>
      </c>
    </row>
    <row r="141" spans="1:8" x14ac:dyDescent="0.35">
      <c r="A141" s="71">
        <v>11064</v>
      </c>
      <c r="B141" s="71">
        <v>17</v>
      </c>
      <c r="C141" s="137">
        <v>232.54</v>
      </c>
      <c r="D141" s="137">
        <v>0</v>
      </c>
      <c r="E141" s="138" t="s">
        <v>118</v>
      </c>
      <c r="F141" s="138" t="str">
        <f t="shared" si="2"/>
        <v>Profit</v>
      </c>
      <c r="G141" s="139" t="str">
        <f>VLOOKUP(E141,Questions!$B$12:$D$15,2,FALSE)</f>
        <v>Female</v>
      </c>
      <c r="H141" s="139" t="str">
        <f>VLOOKUP(E141,Questions!$B$12:$D$15,3,FALSE)</f>
        <v>Single</v>
      </c>
    </row>
    <row r="142" spans="1:8" x14ac:dyDescent="0.35">
      <c r="A142" s="71">
        <v>15287</v>
      </c>
      <c r="B142" s="71">
        <v>35</v>
      </c>
      <c r="C142" s="137">
        <v>1014.8</v>
      </c>
      <c r="D142" s="137">
        <v>0</v>
      </c>
      <c r="E142" s="138" t="s">
        <v>107</v>
      </c>
      <c r="F142" s="138" t="str">
        <f t="shared" si="2"/>
        <v>Profit</v>
      </c>
      <c r="G142" s="139" t="str">
        <f>VLOOKUP(E142,Questions!$B$12:$D$15,2,FALSE)</f>
        <v>Male</v>
      </c>
      <c r="H142" s="139" t="str">
        <f>VLOOKUP(E142,Questions!$B$12:$D$15,3,FALSE)</f>
        <v>Married</v>
      </c>
    </row>
    <row r="143" spans="1:8" x14ac:dyDescent="0.35">
      <c r="A143" s="71">
        <v>13774</v>
      </c>
      <c r="B143" s="71">
        <v>59</v>
      </c>
      <c r="C143" s="137">
        <v>979.06</v>
      </c>
      <c r="D143" s="137">
        <v>527.69000000000005</v>
      </c>
      <c r="E143" s="138" t="s">
        <v>117</v>
      </c>
      <c r="F143" s="138" t="str">
        <f t="shared" si="2"/>
        <v>Profit</v>
      </c>
      <c r="G143" s="139" t="str">
        <f>VLOOKUP(E143,Questions!$B$12:$D$15,2,FALSE)</f>
        <v>Female</v>
      </c>
      <c r="H143" s="139" t="str">
        <f>VLOOKUP(E143,Questions!$B$12:$D$15,3,FALSE)</f>
        <v>Married</v>
      </c>
    </row>
    <row r="144" spans="1:8" x14ac:dyDescent="0.35">
      <c r="A144" s="71">
        <v>11463</v>
      </c>
      <c r="B144" s="71">
        <v>36</v>
      </c>
      <c r="C144" s="137">
        <v>1480.29</v>
      </c>
      <c r="D144" s="137">
        <v>8672.25</v>
      </c>
      <c r="E144" s="138" t="s">
        <v>107</v>
      </c>
      <c r="F144" s="138" t="str">
        <f t="shared" si="2"/>
        <v>Loss</v>
      </c>
      <c r="G144" s="139" t="str">
        <f>VLOOKUP(E144,Questions!$B$12:$D$15,2,FALSE)</f>
        <v>Male</v>
      </c>
      <c r="H144" s="139" t="str">
        <f>VLOOKUP(E144,Questions!$B$12:$D$15,3,FALSE)</f>
        <v>Married</v>
      </c>
    </row>
    <row r="145" spans="1:8" x14ac:dyDescent="0.35">
      <c r="A145" s="71">
        <v>17368</v>
      </c>
      <c r="B145" s="71">
        <v>27</v>
      </c>
      <c r="C145" s="137">
        <v>899.54</v>
      </c>
      <c r="D145" s="137">
        <v>0</v>
      </c>
      <c r="E145" s="138" t="s">
        <v>119</v>
      </c>
      <c r="F145" s="138" t="str">
        <f t="shared" si="2"/>
        <v>Profit</v>
      </c>
      <c r="G145" s="139" t="str">
        <f>VLOOKUP(E145,Questions!$B$12:$D$15,2,FALSE)</f>
        <v>Male</v>
      </c>
      <c r="H145" s="139" t="str">
        <f>VLOOKUP(E145,Questions!$B$12:$D$15,3,FALSE)</f>
        <v>Single</v>
      </c>
    </row>
    <row r="146" spans="1:8" x14ac:dyDescent="0.35">
      <c r="A146" s="71">
        <v>14590</v>
      </c>
      <c r="B146" s="71">
        <v>33</v>
      </c>
      <c r="C146" s="137">
        <v>2194.73</v>
      </c>
      <c r="D146" s="137">
        <v>2686.11</v>
      </c>
      <c r="E146" s="138" t="s">
        <v>117</v>
      </c>
      <c r="F146" s="138" t="str">
        <f t="shared" si="2"/>
        <v>Loss</v>
      </c>
      <c r="G146" s="139" t="str">
        <f>VLOOKUP(E146,Questions!$B$12:$D$15,2,FALSE)</f>
        <v>Female</v>
      </c>
      <c r="H146" s="139" t="str">
        <f>VLOOKUP(E146,Questions!$B$12:$D$15,3,FALSE)</f>
        <v>Married</v>
      </c>
    </row>
    <row r="147" spans="1:8" x14ac:dyDescent="0.35">
      <c r="A147" s="71">
        <v>14229</v>
      </c>
      <c r="B147" s="71">
        <v>63</v>
      </c>
      <c r="C147" s="137">
        <v>553.29</v>
      </c>
      <c r="D147" s="137">
        <v>118.78</v>
      </c>
      <c r="E147" s="138" t="s">
        <v>107</v>
      </c>
      <c r="F147" s="138" t="str">
        <f t="shared" si="2"/>
        <v>Profit</v>
      </c>
      <c r="G147" s="139" t="str">
        <f>VLOOKUP(E147,Questions!$B$12:$D$15,2,FALSE)</f>
        <v>Male</v>
      </c>
      <c r="H147" s="139" t="str">
        <f>VLOOKUP(E147,Questions!$B$12:$D$15,3,FALSE)</f>
        <v>Married</v>
      </c>
    </row>
    <row r="148" spans="1:8" x14ac:dyDescent="0.35">
      <c r="A148" s="71">
        <v>11740</v>
      </c>
      <c r="B148" s="71">
        <v>16</v>
      </c>
      <c r="C148" s="137">
        <v>2135.0100000000002</v>
      </c>
      <c r="D148" s="137">
        <v>6629.8700000000008</v>
      </c>
      <c r="E148" s="138" t="s">
        <v>118</v>
      </c>
      <c r="F148" s="138" t="str">
        <f t="shared" si="2"/>
        <v>Loss</v>
      </c>
      <c r="G148" s="139" t="str">
        <f>VLOOKUP(E148,Questions!$B$12:$D$15,2,FALSE)</f>
        <v>Female</v>
      </c>
      <c r="H148" s="139" t="str">
        <f>VLOOKUP(E148,Questions!$B$12:$D$15,3,FALSE)</f>
        <v>Single</v>
      </c>
    </row>
    <row r="149" spans="1:8" x14ac:dyDescent="0.35">
      <c r="A149" s="71">
        <v>11553</v>
      </c>
      <c r="B149" s="71">
        <v>57</v>
      </c>
      <c r="C149" s="137">
        <v>1720.75</v>
      </c>
      <c r="D149" s="137">
        <v>0</v>
      </c>
      <c r="E149" s="138" t="s">
        <v>117</v>
      </c>
      <c r="F149" s="138" t="str">
        <f t="shared" si="2"/>
        <v>Profit</v>
      </c>
      <c r="G149" s="139" t="str">
        <f>VLOOKUP(E149,Questions!$B$12:$D$15,2,FALSE)</f>
        <v>Female</v>
      </c>
      <c r="H149" s="139" t="str">
        <f>VLOOKUP(E149,Questions!$B$12:$D$15,3,FALSE)</f>
        <v>Married</v>
      </c>
    </row>
    <row r="150" spans="1:8" x14ac:dyDescent="0.35">
      <c r="A150" s="71">
        <v>17754</v>
      </c>
      <c r="B150" s="71">
        <v>46</v>
      </c>
      <c r="C150" s="137">
        <v>1980.87</v>
      </c>
      <c r="D150" s="137">
        <v>3155.47</v>
      </c>
      <c r="E150" s="138" t="s">
        <v>117</v>
      </c>
      <c r="F150" s="138" t="str">
        <f t="shared" si="2"/>
        <v>Loss</v>
      </c>
      <c r="G150" s="139" t="str">
        <f>VLOOKUP(E150,Questions!$B$12:$D$15,2,FALSE)</f>
        <v>Female</v>
      </c>
      <c r="H150" s="139" t="str">
        <f>VLOOKUP(E150,Questions!$B$12:$D$15,3,FALSE)</f>
        <v>Married</v>
      </c>
    </row>
    <row r="151" spans="1:8" x14ac:dyDescent="0.35">
      <c r="A151" s="71">
        <v>11646</v>
      </c>
      <c r="B151" s="71">
        <v>44</v>
      </c>
      <c r="C151" s="137">
        <v>1625.53</v>
      </c>
      <c r="D151" s="137">
        <v>0</v>
      </c>
      <c r="E151" s="138" t="s">
        <v>119</v>
      </c>
      <c r="F151" s="138" t="str">
        <f t="shared" si="2"/>
        <v>Profit</v>
      </c>
      <c r="G151" s="139" t="str">
        <f>VLOOKUP(E151,Questions!$B$12:$D$15,2,FALSE)</f>
        <v>Male</v>
      </c>
      <c r="H151" s="139" t="str">
        <f>VLOOKUP(E151,Questions!$B$12:$D$15,3,FALSE)</f>
        <v>Single</v>
      </c>
    </row>
    <row r="152" spans="1:8" x14ac:dyDescent="0.35">
      <c r="A152" s="71">
        <v>13620</v>
      </c>
      <c r="B152" s="71">
        <v>62</v>
      </c>
      <c r="C152" s="137">
        <v>1661.1</v>
      </c>
      <c r="D152" s="137">
        <v>0</v>
      </c>
      <c r="E152" s="138" t="s">
        <v>107</v>
      </c>
      <c r="F152" s="138" t="str">
        <f t="shared" si="2"/>
        <v>Profit</v>
      </c>
      <c r="G152" s="139" t="str">
        <f>VLOOKUP(E152,Questions!$B$12:$D$15,2,FALSE)</f>
        <v>Male</v>
      </c>
      <c r="H152" s="139" t="str">
        <f>VLOOKUP(E152,Questions!$B$12:$D$15,3,FALSE)</f>
        <v>Married</v>
      </c>
    </row>
    <row r="153" spans="1:8" x14ac:dyDescent="0.35">
      <c r="A153" s="71">
        <v>12136</v>
      </c>
      <c r="B153" s="71">
        <v>19</v>
      </c>
      <c r="C153" s="137">
        <v>1385.46</v>
      </c>
      <c r="D153" s="137">
        <v>0</v>
      </c>
      <c r="E153" s="138" t="s">
        <v>118</v>
      </c>
      <c r="F153" s="138" t="str">
        <f t="shared" si="2"/>
        <v>Profit</v>
      </c>
      <c r="G153" s="139" t="str">
        <f>VLOOKUP(E153,Questions!$B$12:$D$15,2,FALSE)</f>
        <v>Female</v>
      </c>
      <c r="H153" s="139" t="str">
        <f>VLOOKUP(E153,Questions!$B$12:$D$15,3,FALSE)</f>
        <v>Single</v>
      </c>
    </row>
    <row r="154" spans="1:8" x14ac:dyDescent="0.35">
      <c r="A154" s="71">
        <v>19007</v>
      </c>
      <c r="B154" s="71">
        <v>16</v>
      </c>
      <c r="C154" s="137">
        <v>2050.5300000000002</v>
      </c>
      <c r="D154" s="137">
        <v>0</v>
      </c>
      <c r="E154" s="138" t="s">
        <v>119</v>
      </c>
      <c r="F154" s="138" t="str">
        <f t="shared" si="2"/>
        <v>Profit</v>
      </c>
      <c r="G154" s="139" t="str">
        <f>VLOOKUP(E154,Questions!$B$12:$D$15,2,FALSE)</f>
        <v>Male</v>
      </c>
      <c r="H154" s="139" t="str">
        <f>VLOOKUP(E154,Questions!$B$12:$D$15,3,FALSE)</f>
        <v>Single</v>
      </c>
    </row>
    <row r="155" spans="1:8" x14ac:dyDescent="0.35">
      <c r="A155" s="71">
        <v>18007</v>
      </c>
      <c r="B155" s="71">
        <v>76</v>
      </c>
      <c r="C155" s="137">
        <v>2692.91</v>
      </c>
      <c r="D155" s="137">
        <v>0</v>
      </c>
      <c r="E155" s="138" t="s">
        <v>119</v>
      </c>
      <c r="F155" s="138" t="str">
        <f t="shared" si="2"/>
        <v>Profit</v>
      </c>
      <c r="G155" s="139" t="str">
        <f>VLOOKUP(E155,Questions!$B$12:$D$15,2,FALSE)</f>
        <v>Male</v>
      </c>
      <c r="H155" s="139" t="str">
        <f>VLOOKUP(E155,Questions!$B$12:$D$15,3,FALSE)</f>
        <v>Single</v>
      </c>
    </row>
    <row r="156" spans="1:8" x14ac:dyDescent="0.35">
      <c r="A156" s="71">
        <v>14191</v>
      </c>
      <c r="B156" s="71">
        <v>30</v>
      </c>
      <c r="C156" s="137">
        <v>2438.69</v>
      </c>
      <c r="D156" s="137">
        <v>0</v>
      </c>
      <c r="E156" s="138" t="s">
        <v>118</v>
      </c>
      <c r="F156" s="138" t="str">
        <f t="shared" si="2"/>
        <v>Profit</v>
      </c>
      <c r="G156" s="139" t="str">
        <f>VLOOKUP(E156,Questions!$B$12:$D$15,2,FALSE)</f>
        <v>Female</v>
      </c>
      <c r="H156" s="139" t="str">
        <f>VLOOKUP(E156,Questions!$B$12:$D$15,3,FALSE)</f>
        <v>Single</v>
      </c>
    </row>
    <row r="157" spans="1:8" x14ac:dyDescent="0.35">
      <c r="A157" s="71">
        <v>18751</v>
      </c>
      <c r="B157" s="71">
        <v>64</v>
      </c>
      <c r="C157" s="137">
        <v>1001.25</v>
      </c>
      <c r="D157" s="137">
        <v>350.47</v>
      </c>
      <c r="E157" s="138" t="s">
        <v>119</v>
      </c>
      <c r="F157" s="138" t="str">
        <f t="shared" si="2"/>
        <v>Profit</v>
      </c>
      <c r="G157" s="139" t="str">
        <f>VLOOKUP(E157,Questions!$B$12:$D$15,2,FALSE)</f>
        <v>Male</v>
      </c>
      <c r="H157" s="139" t="str">
        <f>VLOOKUP(E157,Questions!$B$12:$D$15,3,FALSE)</f>
        <v>Single</v>
      </c>
    </row>
    <row r="158" spans="1:8" x14ac:dyDescent="0.35">
      <c r="A158" s="71">
        <v>12588</v>
      </c>
      <c r="B158" s="71">
        <v>75</v>
      </c>
      <c r="C158" s="137">
        <v>1635.45</v>
      </c>
      <c r="D158" s="137">
        <v>2571.88</v>
      </c>
      <c r="E158" s="138" t="s">
        <v>119</v>
      </c>
      <c r="F158" s="138" t="str">
        <f t="shared" si="2"/>
        <v>Loss</v>
      </c>
      <c r="G158" s="139" t="str">
        <f>VLOOKUP(E158,Questions!$B$12:$D$15,2,FALSE)</f>
        <v>Male</v>
      </c>
      <c r="H158" s="139" t="str">
        <f>VLOOKUP(E158,Questions!$B$12:$D$15,3,FALSE)</f>
        <v>Single</v>
      </c>
    </row>
    <row r="159" spans="1:8" x14ac:dyDescent="0.35">
      <c r="A159" s="71">
        <v>15692</v>
      </c>
      <c r="B159" s="71">
        <v>60</v>
      </c>
      <c r="C159" s="137">
        <v>974.17</v>
      </c>
      <c r="D159" s="137">
        <v>0</v>
      </c>
      <c r="E159" s="138" t="s">
        <v>118</v>
      </c>
      <c r="F159" s="138" t="str">
        <f t="shared" si="2"/>
        <v>Profit</v>
      </c>
      <c r="G159" s="139" t="str">
        <f>VLOOKUP(E159,Questions!$B$12:$D$15,2,FALSE)</f>
        <v>Female</v>
      </c>
      <c r="H159" s="139" t="str">
        <f>VLOOKUP(E159,Questions!$B$12:$D$15,3,FALSE)</f>
        <v>Single</v>
      </c>
    </row>
    <row r="160" spans="1:8" x14ac:dyDescent="0.35">
      <c r="A160" s="71">
        <v>12701</v>
      </c>
      <c r="B160" s="71">
        <v>49</v>
      </c>
      <c r="C160" s="137">
        <v>1515.33</v>
      </c>
      <c r="D160" s="137">
        <v>2540.7600000000002</v>
      </c>
      <c r="E160" s="138" t="s">
        <v>107</v>
      </c>
      <c r="F160" s="138" t="str">
        <f t="shared" si="2"/>
        <v>Loss</v>
      </c>
      <c r="G160" s="139" t="str">
        <f>VLOOKUP(E160,Questions!$B$12:$D$15,2,FALSE)</f>
        <v>Male</v>
      </c>
      <c r="H160" s="139" t="str">
        <f>VLOOKUP(E160,Questions!$B$12:$D$15,3,FALSE)</f>
        <v>Married</v>
      </c>
    </row>
    <row r="161" spans="1:8" x14ac:dyDescent="0.35">
      <c r="A161" s="71">
        <v>11509</v>
      </c>
      <c r="B161" s="71">
        <v>69</v>
      </c>
      <c r="C161" s="137">
        <v>1355.45</v>
      </c>
      <c r="D161" s="137">
        <v>0</v>
      </c>
      <c r="E161" s="138" t="s">
        <v>119</v>
      </c>
      <c r="F161" s="138" t="str">
        <f t="shared" si="2"/>
        <v>Profit</v>
      </c>
      <c r="G161" s="139" t="str">
        <f>VLOOKUP(E161,Questions!$B$12:$D$15,2,FALSE)</f>
        <v>Male</v>
      </c>
      <c r="H161" s="139" t="str">
        <f>VLOOKUP(E161,Questions!$B$12:$D$15,3,FALSE)</f>
        <v>Single</v>
      </c>
    </row>
    <row r="162" spans="1:8" x14ac:dyDescent="0.35">
      <c r="A162" s="71">
        <v>16694</v>
      </c>
      <c r="B162" s="71">
        <v>19</v>
      </c>
      <c r="C162" s="137">
        <v>372.7</v>
      </c>
      <c r="D162" s="137">
        <v>9213.92</v>
      </c>
      <c r="E162" s="138" t="s">
        <v>119</v>
      </c>
      <c r="F162" s="138" t="str">
        <f t="shared" si="2"/>
        <v>Loss</v>
      </c>
      <c r="G162" s="139" t="str">
        <f>VLOOKUP(E162,Questions!$B$12:$D$15,2,FALSE)</f>
        <v>Male</v>
      </c>
      <c r="H162" s="139" t="str">
        <f>VLOOKUP(E162,Questions!$B$12:$D$15,3,FALSE)</f>
        <v>Single</v>
      </c>
    </row>
    <row r="163" spans="1:8" x14ac:dyDescent="0.35">
      <c r="A163" s="71">
        <v>17806</v>
      </c>
      <c r="B163" s="71">
        <v>52</v>
      </c>
      <c r="C163" s="137">
        <v>2073.35</v>
      </c>
      <c r="D163" s="137">
        <v>0</v>
      </c>
      <c r="E163" s="138" t="s">
        <v>117</v>
      </c>
      <c r="F163" s="138" t="str">
        <f t="shared" si="2"/>
        <v>Profit</v>
      </c>
      <c r="G163" s="139" t="str">
        <f>VLOOKUP(E163,Questions!$B$12:$D$15,2,FALSE)</f>
        <v>Female</v>
      </c>
      <c r="H163" s="139" t="str">
        <f>VLOOKUP(E163,Questions!$B$12:$D$15,3,FALSE)</f>
        <v>Married</v>
      </c>
    </row>
    <row r="164" spans="1:8" x14ac:dyDescent="0.35">
      <c r="A164" s="71">
        <v>18863</v>
      </c>
      <c r="B164" s="71">
        <v>70</v>
      </c>
      <c r="C164" s="137">
        <v>1589.25</v>
      </c>
      <c r="D164" s="137">
        <v>1155.77</v>
      </c>
      <c r="E164" s="138" t="s">
        <v>107</v>
      </c>
      <c r="F164" s="138" t="str">
        <f t="shared" si="2"/>
        <v>Profit</v>
      </c>
      <c r="G164" s="139" t="str">
        <f>VLOOKUP(E164,Questions!$B$12:$D$15,2,FALSE)</f>
        <v>Male</v>
      </c>
      <c r="H164" s="139" t="str">
        <f>VLOOKUP(E164,Questions!$B$12:$D$15,3,FALSE)</f>
        <v>Married</v>
      </c>
    </row>
    <row r="165" spans="1:8" x14ac:dyDescent="0.35">
      <c r="A165" s="71">
        <v>13787</v>
      </c>
      <c r="B165" s="71">
        <v>16</v>
      </c>
      <c r="C165" s="137">
        <v>1044.54</v>
      </c>
      <c r="D165" s="137">
        <v>0</v>
      </c>
      <c r="E165" s="138" t="s">
        <v>118</v>
      </c>
      <c r="F165" s="138" t="str">
        <f t="shared" si="2"/>
        <v>Profit</v>
      </c>
      <c r="G165" s="139" t="str">
        <f>VLOOKUP(E165,Questions!$B$12:$D$15,2,FALSE)</f>
        <v>Female</v>
      </c>
      <c r="H165" s="139" t="str">
        <f>VLOOKUP(E165,Questions!$B$12:$D$15,3,FALSE)</f>
        <v>Single</v>
      </c>
    </row>
    <row r="166" spans="1:8" x14ac:dyDescent="0.35">
      <c r="A166" s="71">
        <v>11043</v>
      </c>
      <c r="B166" s="71">
        <v>68</v>
      </c>
      <c r="C166" s="137">
        <v>1031.99</v>
      </c>
      <c r="D166" s="137">
        <v>0</v>
      </c>
      <c r="E166" s="138" t="s">
        <v>107</v>
      </c>
      <c r="F166" s="138" t="str">
        <f t="shared" si="2"/>
        <v>Profit</v>
      </c>
      <c r="G166" s="139" t="str">
        <f>VLOOKUP(E166,Questions!$B$12:$D$15,2,FALSE)</f>
        <v>Male</v>
      </c>
      <c r="H166" s="139" t="str">
        <f>VLOOKUP(E166,Questions!$B$12:$D$15,3,FALSE)</f>
        <v>Married</v>
      </c>
    </row>
    <row r="167" spans="1:8" x14ac:dyDescent="0.35">
      <c r="A167" s="71">
        <v>17863</v>
      </c>
      <c r="B167" s="71">
        <v>39</v>
      </c>
      <c r="C167" s="137">
        <v>1609.59</v>
      </c>
      <c r="D167" s="137">
        <v>2538.1400000000003</v>
      </c>
      <c r="E167" s="138" t="s">
        <v>119</v>
      </c>
      <c r="F167" s="138" t="str">
        <f t="shared" si="2"/>
        <v>Loss</v>
      </c>
      <c r="G167" s="139" t="str">
        <f>VLOOKUP(E167,Questions!$B$12:$D$15,2,FALSE)</f>
        <v>Male</v>
      </c>
      <c r="H167" s="139" t="str">
        <f>VLOOKUP(E167,Questions!$B$12:$D$15,3,FALSE)</f>
        <v>Single</v>
      </c>
    </row>
    <row r="168" spans="1:8" x14ac:dyDescent="0.35">
      <c r="A168" s="71">
        <v>12413</v>
      </c>
      <c r="B168" s="71">
        <v>39</v>
      </c>
      <c r="C168" s="137">
        <v>1671.81</v>
      </c>
      <c r="D168" s="137">
        <v>1961.04</v>
      </c>
      <c r="E168" s="138" t="s">
        <v>119</v>
      </c>
      <c r="F168" s="138" t="str">
        <f t="shared" si="2"/>
        <v>Loss</v>
      </c>
      <c r="G168" s="139" t="str">
        <f>VLOOKUP(E168,Questions!$B$12:$D$15,2,FALSE)</f>
        <v>Male</v>
      </c>
      <c r="H168" s="139" t="str">
        <f>VLOOKUP(E168,Questions!$B$12:$D$15,3,FALSE)</f>
        <v>Single</v>
      </c>
    </row>
    <row r="169" spans="1:8" x14ac:dyDescent="0.35">
      <c r="A169" s="71">
        <v>16207</v>
      </c>
      <c r="B169" s="71">
        <v>53</v>
      </c>
      <c r="C169" s="137">
        <v>1764.03</v>
      </c>
      <c r="D169" s="137">
        <v>14736.19</v>
      </c>
      <c r="E169" s="138" t="s">
        <v>107</v>
      </c>
      <c r="F169" s="138" t="str">
        <f t="shared" si="2"/>
        <v>Loss</v>
      </c>
      <c r="G169" s="139" t="str">
        <f>VLOOKUP(E169,Questions!$B$12:$D$15,2,FALSE)</f>
        <v>Male</v>
      </c>
      <c r="H169" s="139" t="str">
        <f>VLOOKUP(E169,Questions!$B$12:$D$15,3,FALSE)</f>
        <v>Married</v>
      </c>
    </row>
    <row r="170" spans="1:8" x14ac:dyDescent="0.35">
      <c r="A170" s="71">
        <v>19078</v>
      </c>
      <c r="B170" s="71">
        <v>39</v>
      </c>
      <c r="C170" s="137">
        <v>1425.94</v>
      </c>
      <c r="D170" s="137">
        <v>5385.59</v>
      </c>
      <c r="E170" s="138" t="s">
        <v>119</v>
      </c>
      <c r="F170" s="138" t="str">
        <f t="shared" si="2"/>
        <v>Loss</v>
      </c>
      <c r="G170" s="139" t="str">
        <f>VLOOKUP(E170,Questions!$B$12:$D$15,2,FALSE)</f>
        <v>Male</v>
      </c>
      <c r="H170" s="139" t="str">
        <f>VLOOKUP(E170,Questions!$B$12:$D$15,3,FALSE)</f>
        <v>Single</v>
      </c>
    </row>
    <row r="171" spans="1:8" x14ac:dyDescent="0.35">
      <c r="A171" s="71">
        <v>16501</v>
      </c>
      <c r="B171" s="71">
        <v>75</v>
      </c>
      <c r="C171" s="137">
        <v>1244.1500000000001</v>
      </c>
      <c r="D171" s="137">
        <v>197.58</v>
      </c>
      <c r="E171" s="138" t="s">
        <v>119</v>
      </c>
      <c r="F171" s="138" t="str">
        <f t="shared" si="2"/>
        <v>Profit</v>
      </c>
      <c r="G171" s="139" t="str">
        <f>VLOOKUP(E171,Questions!$B$12:$D$15,2,FALSE)</f>
        <v>Male</v>
      </c>
      <c r="H171" s="139" t="str">
        <f>VLOOKUP(E171,Questions!$B$12:$D$15,3,FALSE)</f>
        <v>Single</v>
      </c>
    </row>
    <row r="172" spans="1:8" x14ac:dyDescent="0.35">
      <c r="A172" s="71">
        <v>12966</v>
      </c>
      <c r="B172" s="71">
        <v>79</v>
      </c>
      <c r="C172" s="137">
        <v>1130.21</v>
      </c>
      <c r="D172" s="137">
        <v>1120.6400000000001</v>
      </c>
      <c r="E172" s="138" t="s">
        <v>119</v>
      </c>
      <c r="F172" s="138" t="str">
        <f t="shared" si="2"/>
        <v>Profit</v>
      </c>
      <c r="G172" s="139" t="str">
        <f>VLOOKUP(E172,Questions!$B$12:$D$15,2,FALSE)</f>
        <v>Male</v>
      </c>
      <c r="H172" s="139" t="str">
        <f>VLOOKUP(E172,Questions!$B$12:$D$15,3,FALSE)</f>
        <v>Single</v>
      </c>
    </row>
    <row r="173" spans="1:8" x14ac:dyDescent="0.35">
      <c r="A173" s="71">
        <v>16651</v>
      </c>
      <c r="B173" s="71">
        <v>59</v>
      </c>
      <c r="C173" s="137">
        <v>2170.5100000000002</v>
      </c>
      <c r="D173" s="137">
        <v>0</v>
      </c>
      <c r="E173" s="138" t="s">
        <v>117</v>
      </c>
      <c r="F173" s="138" t="str">
        <f t="shared" si="2"/>
        <v>Profit</v>
      </c>
      <c r="G173" s="139" t="str">
        <f>VLOOKUP(E173,Questions!$B$12:$D$15,2,FALSE)</f>
        <v>Female</v>
      </c>
      <c r="H173" s="139" t="str">
        <f>VLOOKUP(E173,Questions!$B$12:$D$15,3,FALSE)</f>
        <v>Married</v>
      </c>
    </row>
    <row r="174" spans="1:8" x14ac:dyDescent="0.35">
      <c r="A174" s="71">
        <v>12938</v>
      </c>
      <c r="B174" s="71">
        <v>56</v>
      </c>
      <c r="C174" s="137">
        <v>838.83</v>
      </c>
      <c r="D174" s="137">
        <v>0</v>
      </c>
      <c r="E174" s="138" t="s">
        <v>107</v>
      </c>
      <c r="F174" s="138" t="str">
        <f t="shared" si="2"/>
        <v>Profit</v>
      </c>
      <c r="G174" s="139" t="str">
        <f>VLOOKUP(E174,Questions!$B$12:$D$15,2,FALSE)</f>
        <v>Male</v>
      </c>
      <c r="H174" s="139" t="str">
        <f>VLOOKUP(E174,Questions!$B$12:$D$15,3,FALSE)</f>
        <v>Married</v>
      </c>
    </row>
    <row r="175" spans="1:8" x14ac:dyDescent="0.35">
      <c r="A175" s="71">
        <v>19627</v>
      </c>
      <c r="B175" s="71">
        <v>40</v>
      </c>
      <c r="C175" s="137">
        <v>1811.77</v>
      </c>
      <c r="D175" s="137">
        <v>0</v>
      </c>
      <c r="E175" s="138" t="s">
        <v>107</v>
      </c>
      <c r="F175" s="138" t="str">
        <f t="shared" si="2"/>
        <v>Profit</v>
      </c>
      <c r="G175" s="139" t="str">
        <f>VLOOKUP(E175,Questions!$B$12:$D$15,2,FALSE)</f>
        <v>Male</v>
      </c>
      <c r="H175" s="139" t="str">
        <f>VLOOKUP(E175,Questions!$B$12:$D$15,3,FALSE)</f>
        <v>Married</v>
      </c>
    </row>
    <row r="176" spans="1:8" x14ac:dyDescent="0.35">
      <c r="A176" s="71">
        <v>17591</v>
      </c>
      <c r="B176" s="71">
        <v>23</v>
      </c>
      <c r="C176" s="137">
        <v>1873.06</v>
      </c>
      <c r="D176" s="137">
        <v>931.52</v>
      </c>
      <c r="E176" s="138" t="s">
        <v>118</v>
      </c>
      <c r="F176" s="138" t="str">
        <f t="shared" si="2"/>
        <v>Profit</v>
      </c>
      <c r="G176" s="139" t="str">
        <f>VLOOKUP(E176,Questions!$B$12:$D$15,2,FALSE)</f>
        <v>Female</v>
      </c>
      <c r="H176" s="139" t="str">
        <f>VLOOKUP(E176,Questions!$B$12:$D$15,3,FALSE)</f>
        <v>Single</v>
      </c>
    </row>
    <row r="177" spans="1:8" x14ac:dyDescent="0.35">
      <c r="A177" s="71">
        <v>18932</v>
      </c>
      <c r="B177" s="71">
        <v>36</v>
      </c>
      <c r="C177" s="137">
        <v>2619.34</v>
      </c>
      <c r="D177" s="137">
        <v>0</v>
      </c>
      <c r="E177" s="138" t="s">
        <v>117</v>
      </c>
      <c r="F177" s="138" t="str">
        <f t="shared" si="2"/>
        <v>Profit</v>
      </c>
      <c r="G177" s="139" t="str">
        <f>VLOOKUP(E177,Questions!$B$12:$D$15,2,FALSE)</f>
        <v>Female</v>
      </c>
      <c r="H177" s="139" t="str">
        <f>VLOOKUP(E177,Questions!$B$12:$D$15,3,FALSE)</f>
        <v>Married</v>
      </c>
    </row>
    <row r="178" spans="1:8" x14ac:dyDescent="0.35">
      <c r="A178" s="71">
        <v>19877</v>
      </c>
      <c r="B178" s="71">
        <v>32</v>
      </c>
      <c r="C178" s="137">
        <v>2257.58</v>
      </c>
      <c r="D178" s="137">
        <v>0</v>
      </c>
      <c r="E178" s="138" t="s">
        <v>107</v>
      </c>
      <c r="F178" s="138" t="str">
        <f t="shared" si="2"/>
        <v>Profit</v>
      </c>
      <c r="G178" s="139" t="str">
        <f>VLOOKUP(E178,Questions!$B$12:$D$15,2,FALSE)</f>
        <v>Male</v>
      </c>
      <c r="H178" s="139" t="str">
        <f>VLOOKUP(E178,Questions!$B$12:$D$15,3,FALSE)</f>
        <v>Married</v>
      </c>
    </row>
    <row r="179" spans="1:8" x14ac:dyDescent="0.35">
      <c r="A179" s="71">
        <v>19780</v>
      </c>
      <c r="B179" s="71">
        <v>51</v>
      </c>
      <c r="C179" s="137">
        <v>888.31</v>
      </c>
      <c r="D179" s="137">
        <v>0</v>
      </c>
      <c r="E179" s="138" t="s">
        <v>119</v>
      </c>
      <c r="F179" s="138" t="str">
        <f t="shared" si="2"/>
        <v>Profit</v>
      </c>
      <c r="G179" s="139" t="str">
        <f>VLOOKUP(E179,Questions!$B$12:$D$15,2,FALSE)</f>
        <v>Male</v>
      </c>
      <c r="H179" s="139" t="str">
        <f>VLOOKUP(E179,Questions!$B$12:$D$15,3,FALSE)</f>
        <v>Single</v>
      </c>
    </row>
    <row r="180" spans="1:8" x14ac:dyDescent="0.35">
      <c r="A180" s="71">
        <v>19931</v>
      </c>
      <c r="B180" s="71">
        <v>78</v>
      </c>
      <c r="C180" s="137">
        <v>2320.2600000000002</v>
      </c>
      <c r="D180" s="137">
        <v>0</v>
      </c>
      <c r="E180" s="138" t="s">
        <v>119</v>
      </c>
      <c r="F180" s="138" t="str">
        <f t="shared" si="2"/>
        <v>Profit</v>
      </c>
      <c r="G180" s="139" t="str">
        <f>VLOOKUP(E180,Questions!$B$12:$D$15,2,FALSE)</f>
        <v>Male</v>
      </c>
      <c r="H180" s="139" t="str">
        <f>VLOOKUP(E180,Questions!$B$12:$D$15,3,FALSE)</f>
        <v>Single</v>
      </c>
    </row>
    <row r="181" spans="1:8" x14ac:dyDescent="0.35">
      <c r="A181" s="71">
        <v>18421</v>
      </c>
      <c r="B181" s="71">
        <v>17</v>
      </c>
      <c r="C181" s="137">
        <v>977.87</v>
      </c>
      <c r="D181" s="137">
        <v>0</v>
      </c>
      <c r="E181" s="138" t="s">
        <v>118</v>
      </c>
      <c r="F181" s="138" t="str">
        <f t="shared" si="2"/>
        <v>Profit</v>
      </c>
      <c r="G181" s="139" t="str">
        <f>VLOOKUP(E181,Questions!$B$12:$D$15,2,FALSE)</f>
        <v>Female</v>
      </c>
      <c r="H181" s="139" t="str">
        <f>VLOOKUP(E181,Questions!$B$12:$D$15,3,FALSE)</f>
        <v>Single</v>
      </c>
    </row>
    <row r="182" spans="1:8" x14ac:dyDescent="0.35">
      <c r="A182" s="71">
        <v>17775</v>
      </c>
      <c r="B182" s="71">
        <v>48</v>
      </c>
      <c r="C182" s="137">
        <v>1645.02</v>
      </c>
      <c r="D182" s="137">
        <v>1083.32</v>
      </c>
      <c r="E182" s="138" t="s">
        <v>119</v>
      </c>
      <c r="F182" s="138" t="str">
        <f t="shared" si="2"/>
        <v>Profit</v>
      </c>
      <c r="G182" s="139" t="str">
        <f>VLOOKUP(E182,Questions!$B$12:$D$15,2,FALSE)</f>
        <v>Male</v>
      </c>
      <c r="H182" s="139" t="str">
        <f>VLOOKUP(E182,Questions!$B$12:$D$15,3,FALSE)</f>
        <v>Single</v>
      </c>
    </row>
    <row r="183" spans="1:8" x14ac:dyDescent="0.35">
      <c r="A183" s="71">
        <v>11635</v>
      </c>
      <c r="B183" s="71">
        <v>79</v>
      </c>
      <c r="C183" s="137">
        <v>2011.17</v>
      </c>
      <c r="D183" s="137">
        <v>0</v>
      </c>
      <c r="E183" s="138" t="s">
        <v>117</v>
      </c>
      <c r="F183" s="138" t="str">
        <f t="shared" si="2"/>
        <v>Profit</v>
      </c>
      <c r="G183" s="139" t="str">
        <f>VLOOKUP(E183,Questions!$B$12:$D$15,2,FALSE)</f>
        <v>Female</v>
      </c>
      <c r="H183" s="139" t="str">
        <f>VLOOKUP(E183,Questions!$B$12:$D$15,3,FALSE)</f>
        <v>Married</v>
      </c>
    </row>
    <row r="184" spans="1:8" x14ac:dyDescent="0.35">
      <c r="A184" s="71">
        <v>15823</v>
      </c>
      <c r="B184" s="71">
        <v>33</v>
      </c>
      <c r="C184" s="137">
        <v>1133.67</v>
      </c>
      <c r="D184" s="137">
        <v>0</v>
      </c>
      <c r="E184" s="138" t="s">
        <v>119</v>
      </c>
      <c r="F184" s="138" t="str">
        <f t="shared" si="2"/>
        <v>Profit</v>
      </c>
      <c r="G184" s="139" t="str">
        <f>VLOOKUP(E184,Questions!$B$12:$D$15,2,FALSE)</f>
        <v>Male</v>
      </c>
      <c r="H184" s="139" t="str">
        <f>VLOOKUP(E184,Questions!$B$12:$D$15,3,FALSE)</f>
        <v>Single</v>
      </c>
    </row>
    <row r="185" spans="1:8" x14ac:dyDescent="0.35">
      <c r="A185" s="71">
        <v>13220</v>
      </c>
      <c r="B185" s="71">
        <v>27</v>
      </c>
      <c r="C185" s="137">
        <v>1624.95</v>
      </c>
      <c r="D185" s="137">
        <v>1708.57</v>
      </c>
      <c r="E185" s="138" t="s">
        <v>118</v>
      </c>
      <c r="F185" s="138" t="str">
        <f t="shared" si="2"/>
        <v>Loss</v>
      </c>
      <c r="G185" s="139" t="str">
        <f>VLOOKUP(E185,Questions!$B$12:$D$15,2,FALSE)</f>
        <v>Female</v>
      </c>
      <c r="H185" s="139" t="str">
        <f>VLOOKUP(E185,Questions!$B$12:$D$15,3,FALSE)</f>
        <v>Single</v>
      </c>
    </row>
    <row r="186" spans="1:8" x14ac:dyDescent="0.35">
      <c r="A186" s="71">
        <v>12399</v>
      </c>
      <c r="B186" s="71">
        <v>40</v>
      </c>
      <c r="C186" s="137">
        <v>815.47</v>
      </c>
      <c r="D186" s="137">
        <v>0</v>
      </c>
      <c r="E186" s="138" t="s">
        <v>117</v>
      </c>
      <c r="F186" s="138" t="str">
        <f t="shared" si="2"/>
        <v>Profit</v>
      </c>
      <c r="G186" s="139" t="str">
        <f>VLOOKUP(E186,Questions!$B$12:$D$15,2,FALSE)</f>
        <v>Female</v>
      </c>
      <c r="H186" s="139" t="str">
        <f>VLOOKUP(E186,Questions!$B$12:$D$15,3,FALSE)</f>
        <v>Married</v>
      </c>
    </row>
    <row r="187" spans="1:8" x14ac:dyDescent="0.35">
      <c r="A187" s="71">
        <v>16028</v>
      </c>
      <c r="B187" s="71">
        <v>68</v>
      </c>
      <c r="C187" s="137">
        <v>1980.4</v>
      </c>
      <c r="D187" s="137">
        <v>4870.83</v>
      </c>
      <c r="E187" s="138" t="s">
        <v>117</v>
      </c>
      <c r="F187" s="138" t="str">
        <f t="shared" si="2"/>
        <v>Loss</v>
      </c>
      <c r="G187" s="139" t="str">
        <f>VLOOKUP(E187,Questions!$B$12:$D$15,2,FALSE)</f>
        <v>Female</v>
      </c>
      <c r="H187" s="139" t="str">
        <f>VLOOKUP(E187,Questions!$B$12:$D$15,3,FALSE)</f>
        <v>Married</v>
      </c>
    </row>
    <row r="188" spans="1:8" x14ac:dyDescent="0.35">
      <c r="A188" s="71">
        <v>13731</v>
      </c>
      <c r="B188" s="71">
        <v>21</v>
      </c>
      <c r="C188" s="137">
        <v>2621.79</v>
      </c>
      <c r="D188" s="137">
        <v>0</v>
      </c>
      <c r="E188" s="138" t="s">
        <v>119</v>
      </c>
      <c r="F188" s="138" t="str">
        <f t="shared" si="2"/>
        <v>Profit</v>
      </c>
      <c r="G188" s="139" t="str">
        <f>VLOOKUP(E188,Questions!$B$12:$D$15,2,FALSE)</f>
        <v>Male</v>
      </c>
      <c r="H188" s="139" t="str">
        <f>VLOOKUP(E188,Questions!$B$12:$D$15,3,FALSE)</f>
        <v>Single</v>
      </c>
    </row>
    <row r="189" spans="1:8" x14ac:dyDescent="0.35">
      <c r="A189" s="71">
        <v>11133</v>
      </c>
      <c r="B189" s="71">
        <v>44</v>
      </c>
      <c r="C189" s="137">
        <v>2414.9899999999998</v>
      </c>
      <c r="D189" s="137">
        <v>0</v>
      </c>
      <c r="E189" s="138" t="s">
        <v>107</v>
      </c>
      <c r="F189" s="138" t="str">
        <f t="shared" si="2"/>
        <v>Profit</v>
      </c>
      <c r="G189" s="139" t="str">
        <f>VLOOKUP(E189,Questions!$B$12:$D$15,2,FALSE)</f>
        <v>Male</v>
      </c>
      <c r="H189" s="139" t="str">
        <f>VLOOKUP(E189,Questions!$B$12:$D$15,3,FALSE)</f>
        <v>Married</v>
      </c>
    </row>
    <row r="190" spans="1:8" x14ac:dyDescent="0.35">
      <c r="A190" s="71">
        <v>13606</v>
      </c>
      <c r="B190" s="71">
        <v>51</v>
      </c>
      <c r="C190" s="137">
        <v>1454.83</v>
      </c>
      <c r="D190" s="137">
        <v>11949.199999999999</v>
      </c>
      <c r="E190" s="138" t="s">
        <v>118</v>
      </c>
      <c r="F190" s="138" t="str">
        <f t="shared" si="2"/>
        <v>Loss</v>
      </c>
      <c r="G190" s="139" t="str">
        <f>VLOOKUP(E190,Questions!$B$12:$D$15,2,FALSE)</f>
        <v>Female</v>
      </c>
      <c r="H190" s="139" t="str">
        <f>VLOOKUP(E190,Questions!$B$12:$D$15,3,FALSE)</f>
        <v>Single</v>
      </c>
    </row>
    <row r="191" spans="1:8" x14ac:dyDescent="0.35">
      <c r="A191" s="71">
        <v>13805</v>
      </c>
      <c r="B191" s="71">
        <v>54</v>
      </c>
      <c r="C191" s="137">
        <v>1496.68</v>
      </c>
      <c r="D191" s="137">
        <v>0</v>
      </c>
      <c r="E191" s="138" t="s">
        <v>118</v>
      </c>
      <c r="F191" s="138" t="str">
        <f t="shared" si="2"/>
        <v>Profit</v>
      </c>
      <c r="G191" s="139" t="str">
        <f>VLOOKUP(E191,Questions!$B$12:$D$15,2,FALSE)</f>
        <v>Female</v>
      </c>
      <c r="H191" s="139" t="str">
        <f>VLOOKUP(E191,Questions!$B$12:$D$15,3,FALSE)</f>
        <v>Single</v>
      </c>
    </row>
    <row r="192" spans="1:8" x14ac:dyDescent="0.35">
      <c r="A192" s="71">
        <v>11837</v>
      </c>
      <c r="B192" s="71">
        <v>18</v>
      </c>
      <c r="C192" s="137">
        <v>1651.56</v>
      </c>
      <c r="D192" s="137">
        <v>0</v>
      </c>
      <c r="E192" s="138" t="s">
        <v>119</v>
      </c>
      <c r="F192" s="138" t="str">
        <f t="shared" si="2"/>
        <v>Profit</v>
      </c>
      <c r="G192" s="139" t="str">
        <f>VLOOKUP(E192,Questions!$B$12:$D$15,2,FALSE)</f>
        <v>Male</v>
      </c>
      <c r="H192" s="139" t="str">
        <f>VLOOKUP(E192,Questions!$B$12:$D$15,3,FALSE)</f>
        <v>Single</v>
      </c>
    </row>
    <row r="193" spans="1:8" x14ac:dyDescent="0.35">
      <c r="A193" s="71">
        <v>14370</v>
      </c>
      <c r="B193" s="71">
        <v>61</v>
      </c>
      <c r="C193" s="137">
        <v>1445.01</v>
      </c>
      <c r="D193" s="137">
        <v>0</v>
      </c>
      <c r="E193" s="138" t="s">
        <v>117</v>
      </c>
      <c r="F193" s="138" t="str">
        <f t="shared" si="2"/>
        <v>Profit</v>
      </c>
      <c r="G193" s="139" t="str">
        <f>VLOOKUP(E193,Questions!$B$12:$D$15,2,FALSE)</f>
        <v>Female</v>
      </c>
      <c r="H193" s="139" t="str">
        <f>VLOOKUP(E193,Questions!$B$12:$D$15,3,FALSE)</f>
        <v>Married</v>
      </c>
    </row>
    <row r="194" spans="1:8" x14ac:dyDescent="0.35">
      <c r="A194" s="71">
        <v>19673</v>
      </c>
      <c r="B194" s="71">
        <v>51</v>
      </c>
      <c r="C194" s="137">
        <v>1653.94</v>
      </c>
      <c r="D194" s="137">
        <v>0</v>
      </c>
      <c r="E194" s="138" t="s">
        <v>118</v>
      </c>
      <c r="F194" s="138" t="str">
        <f t="shared" si="2"/>
        <v>Profit</v>
      </c>
      <c r="G194" s="139" t="str">
        <f>VLOOKUP(E194,Questions!$B$12:$D$15,2,FALSE)</f>
        <v>Female</v>
      </c>
      <c r="H194" s="139" t="str">
        <f>VLOOKUP(E194,Questions!$B$12:$D$15,3,FALSE)</f>
        <v>Single</v>
      </c>
    </row>
    <row r="195" spans="1:8" x14ac:dyDescent="0.35">
      <c r="A195" s="71">
        <v>11371</v>
      </c>
      <c r="B195" s="71">
        <v>43</v>
      </c>
      <c r="C195" s="137">
        <v>1167.93</v>
      </c>
      <c r="D195" s="137">
        <v>1093.3800000000001</v>
      </c>
      <c r="E195" s="138" t="s">
        <v>119</v>
      </c>
      <c r="F195" s="138" t="str">
        <f t="shared" ref="F195:F258" si="3">IF(C195&gt;D195, "Profit","Loss")</f>
        <v>Profit</v>
      </c>
      <c r="G195" s="139" t="str">
        <f>VLOOKUP(E195,Questions!$B$12:$D$15,2,FALSE)</f>
        <v>Male</v>
      </c>
      <c r="H195" s="139" t="str">
        <f>VLOOKUP(E195,Questions!$B$12:$D$15,3,FALSE)</f>
        <v>Single</v>
      </c>
    </row>
    <row r="196" spans="1:8" x14ac:dyDescent="0.35">
      <c r="A196" s="71">
        <v>19958</v>
      </c>
      <c r="B196" s="71">
        <v>38</v>
      </c>
      <c r="C196" s="137">
        <v>1727.66</v>
      </c>
      <c r="D196" s="137">
        <v>1095.27</v>
      </c>
      <c r="E196" s="138" t="s">
        <v>119</v>
      </c>
      <c r="F196" s="138" t="str">
        <f t="shared" si="3"/>
        <v>Profit</v>
      </c>
      <c r="G196" s="139" t="str">
        <f>VLOOKUP(E196,Questions!$B$12:$D$15,2,FALSE)</f>
        <v>Male</v>
      </c>
      <c r="H196" s="139" t="str">
        <f>VLOOKUP(E196,Questions!$B$12:$D$15,3,FALSE)</f>
        <v>Single</v>
      </c>
    </row>
    <row r="197" spans="1:8" x14ac:dyDescent="0.35">
      <c r="A197" s="71">
        <v>18263</v>
      </c>
      <c r="B197" s="71">
        <v>23</v>
      </c>
      <c r="C197" s="137">
        <v>917.44</v>
      </c>
      <c r="D197" s="137">
        <v>0</v>
      </c>
      <c r="E197" s="138" t="s">
        <v>119</v>
      </c>
      <c r="F197" s="138" t="str">
        <f t="shared" si="3"/>
        <v>Profit</v>
      </c>
      <c r="G197" s="139" t="str">
        <f>VLOOKUP(E197,Questions!$B$12:$D$15,2,FALSE)</f>
        <v>Male</v>
      </c>
      <c r="H197" s="139" t="str">
        <f>VLOOKUP(E197,Questions!$B$12:$D$15,3,FALSE)</f>
        <v>Single</v>
      </c>
    </row>
    <row r="198" spans="1:8" x14ac:dyDescent="0.35">
      <c r="A198" s="71">
        <v>18439</v>
      </c>
      <c r="B198" s="71">
        <v>40</v>
      </c>
      <c r="C198" s="137">
        <v>1065.53</v>
      </c>
      <c r="D198" s="137">
        <v>0</v>
      </c>
      <c r="E198" s="138" t="s">
        <v>119</v>
      </c>
      <c r="F198" s="138" t="str">
        <f t="shared" si="3"/>
        <v>Profit</v>
      </c>
      <c r="G198" s="139" t="str">
        <f>VLOOKUP(E198,Questions!$B$12:$D$15,2,FALSE)</f>
        <v>Male</v>
      </c>
      <c r="H198" s="139" t="str">
        <f>VLOOKUP(E198,Questions!$B$12:$D$15,3,FALSE)</f>
        <v>Single</v>
      </c>
    </row>
    <row r="199" spans="1:8" x14ac:dyDescent="0.35">
      <c r="A199" s="71">
        <v>16516</v>
      </c>
      <c r="B199" s="71">
        <v>23</v>
      </c>
      <c r="C199" s="137">
        <v>2548.89</v>
      </c>
      <c r="D199" s="137">
        <v>0</v>
      </c>
      <c r="E199" s="138" t="s">
        <v>119</v>
      </c>
      <c r="F199" s="138" t="str">
        <f t="shared" si="3"/>
        <v>Profit</v>
      </c>
      <c r="G199" s="139" t="str">
        <f>VLOOKUP(E199,Questions!$B$12:$D$15,2,FALSE)</f>
        <v>Male</v>
      </c>
      <c r="H199" s="139" t="str">
        <f>VLOOKUP(E199,Questions!$B$12:$D$15,3,FALSE)</f>
        <v>Single</v>
      </c>
    </row>
    <row r="200" spans="1:8" x14ac:dyDescent="0.35">
      <c r="A200" s="71">
        <v>14176</v>
      </c>
      <c r="B200" s="71">
        <v>65</v>
      </c>
      <c r="C200" s="137">
        <v>1302.3599999999999</v>
      </c>
      <c r="D200" s="137">
        <v>0</v>
      </c>
      <c r="E200" s="138" t="s">
        <v>118</v>
      </c>
      <c r="F200" s="138" t="str">
        <f t="shared" si="3"/>
        <v>Profit</v>
      </c>
      <c r="G200" s="139" t="str">
        <f>VLOOKUP(E200,Questions!$B$12:$D$15,2,FALSE)</f>
        <v>Female</v>
      </c>
      <c r="H200" s="139" t="str">
        <f>VLOOKUP(E200,Questions!$B$12:$D$15,3,FALSE)</f>
        <v>Single</v>
      </c>
    </row>
    <row r="201" spans="1:8" x14ac:dyDescent="0.35">
      <c r="A201" s="71">
        <v>19413</v>
      </c>
      <c r="B201" s="71">
        <v>58</v>
      </c>
      <c r="C201" s="137">
        <v>1244.8599999999999</v>
      </c>
      <c r="D201" s="137">
        <v>0</v>
      </c>
      <c r="E201" s="138" t="s">
        <v>107</v>
      </c>
      <c r="F201" s="138" t="str">
        <f t="shared" si="3"/>
        <v>Profit</v>
      </c>
      <c r="G201" s="139" t="str">
        <f>VLOOKUP(E201,Questions!$B$12:$D$15,2,FALSE)</f>
        <v>Male</v>
      </c>
      <c r="H201" s="139" t="str">
        <f>VLOOKUP(E201,Questions!$B$12:$D$15,3,FALSE)</f>
        <v>Married</v>
      </c>
    </row>
    <row r="202" spans="1:8" x14ac:dyDescent="0.35">
      <c r="A202" s="71">
        <v>18893</v>
      </c>
      <c r="B202" s="71">
        <v>19</v>
      </c>
      <c r="C202" s="137">
        <v>1736.49</v>
      </c>
      <c r="D202" s="137">
        <v>0</v>
      </c>
      <c r="E202" s="138" t="s">
        <v>118</v>
      </c>
      <c r="F202" s="138" t="str">
        <f t="shared" si="3"/>
        <v>Profit</v>
      </c>
      <c r="G202" s="139" t="str">
        <f>VLOOKUP(E202,Questions!$B$12:$D$15,2,FALSE)</f>
        <v>Female</v>
      </c>
      <c r="H202" s="139" t="str">
        <f>VLOOKUP(E202,Questions!$B$12:$D$15,3,FALSE)</f>
        <v>Single</v>
      </c>
    </row>
    <row r="203" spans="1:8" x14ac:dyDescent="0.35">
      <c r="A203" s="71">
        <v>11995</v>
      </c>
      <c r="B203" s="71">
        <v>78</v>
      </c>
      <c r="C203" s="137">
        <v>1875.17</v>
      </c>
      <c r="D203" s="137">
        <v>2073.7399999999998</v>
      </c>
      <c r="E203" s="138" t="s">
        <v>107</v>
      </c>
      <c r="F203" s="138" t="str">
        <f t="shared" si="3"/>
        <v>Loss</v>
      </c>
      <c r="G203" s="139" t="str">
        <f>VLOOKUP(E203,Questions!$B$12:$D$15,2,FALSE)</f>
        <v>Male</v>
      </c>
      <c r="H203" s="139" t="str">
        <f>VLOOKUP(E203,Questions!$B$12:$D$15,3,FALSE)</f>
        <v>Married</v>
      </c>
    </row>
    <row r="204" spans="1:8" x14ac:dyDescent="0.35">
      <c r="A204" s="71">
        <v>13170</v>
      </c>
      <c r="B204" s="71">
        <v>52</v>
      </c>
      <c r="C204" s="137">
        <v>709.83</v>
      </c>
      <c r="D204" s="137">
        <v>0</v>
      </c>
      <c r="E204" s="138" t="s">
        <v>107</v>
      </c>
      <c r="F204" s="138" t="str">
        <f t="shared" si="3"/>
        <v>Profit</v>
      </c>
      <c r="G204" s="139" t="str">
        <f>VLOOKUP(E204,Questions!$B$12:$D$15,2,FALSE)</f>
        <v>Male</v>
      </c>
      <c r="H204" s="139" t="str">
        <f>VLOOKUP(E204,Questions!$B$12:$D$15,3,FALSE)</f>
        <v>Married</v>
      </c>
    </row>
    <row r="205" spans="1:8" x14ac:dyDescent="0.35">
      <c r="A205" s="71">
        <v>13837</v>
      </c>
      <c r="B205" s="71">
        <v>49</v>
      </c>
      <c r="C205" s="137">
        <v>2483.04</v>
      </c>
      <c r="D205" s="137">
        <v>1205.44</v>
      </c>
      <c r="E205" s="138" t="s">
        <v>117</v>
      </c>
      <c r="F205" s="138" t="str">
        <f t="shared" si="3"/>
        <v>Profit</v>
      </c>
      <c r="G205" s="139" t="str">
        <f>VLOOKUP(E205,Questions!$B$12:$D$15,2,FALSE)</f>
        <v>Female</v>
      </c>
      <c r="H205" s="139" t="str">
        <f>VLOOKUP(E205,Questions!$B$12:$D$15,3,FALSE)</f>
        <v>Married</v>
      </c>
    </row>
    <row r="206" spans="1:8" x14ac:dyDescent="0.35">
      <c r="A206" s="71">
        <v>18530</v>
      </c>
      <c r="B206" s="71">
        <v>18</v>
      </c>
      <c r="C206" s="137">
        <v>883.27</v>
      </c>
      <c r="D206" s="137">
        <v>0</v>
      </c>
      <c r="E206" s="138" t="s">
        <v>119</v>
      </c>
      <c r="F206" s="138" t="str">
        <f t="shared" si="3"/>
        <v>Profit</v>
      </c>
      <c r="G206" s="139" t="str">
        <f>VLOOKUP(E206,Questions!$B$12:$D$15,2,FALSE)</f>
        <v>Male</v>
      </c>
      <c r="H206" s="139" t="str">
        <f>VLOOKUP(E206,Questions!$B$12:$D$15,3,FALSE)</f>
        <v>Single</v>
      </c>
    </row>
    <row r="207" spans="1:8" x14ac:dyDescent="0.35">
      <c r="A207" s="71">
        <v>17326</v>
      </c>
      <c r="B207" s="71">
        <v>45</v>
      </c>
      <c r="C207" s="137">
        <v>2259.4699999999998</v>
      </c>
      <c r="D207" s="137">
        <v>0</v>
      </c>
      <c r="E207" s="138" t="s">
        <v>119</v>
      </c>
      <c r="F207" s="138" t="str">
        <f t="shared" si="3"/>
        <v>Profit</v>
      </c>
      <c r="G207" s="139" t="str">
        <f>VLOOKUP(E207,Questions!$B$12:$D$15,2,FALSE)</f>
        <v>Male</v>
      </c>
      <c r="H207" s="139" t="str">
        <f>VLOOKUP(E207,Questions!$B$12:$D$15,3,FALSE)</f>
        <v>Single</v>
      </c>
    </row>
    <row r="208" spans="1:8" x14ac:dyDescent="0.35">
      <c r="A208" s="71">
        <v>14464</v>
      </c>
      <c r="B208" s="71">
        <v>55</v>
      </c>
      <c r="C208" s="137">
        <v>812.11</v>
      </c>
      <c r="D208" s="137">
        <v>9112.630000000001</v>
      </c>
      <c r="E208" s="138" t="s">
        <v>118</v>
      </c>
      <c r="F208" s="138" t="str">
        <f t="shared" si="3"/>
        <v>Loss</v>
      </c>
      <c r="G208" s="139" t="str">
        <f>VLOOKUP(E208,Questions!$B$12:$D$15,2,FALSE)</f>
        <v>Female</v>
      </c>
      <c r="H208" s="139" t="str">
        <f>VLOOKUP(E208,Questions!$B$12:$D$15,3,FALSE)</f>
        <v>Single</v>
      </c>
    </row>
    <row r="209" spans="1:8" x14ac:dyDescent="0.35">
      <c r="A209" s="71">
        <v>13348</v>
      </c>
      <c r="B209" s="71">
        <v>21</v>
      </c>
      <c r="C209" s="137">
        <v>988.93</v>
      </c>
      <c r="D209" s="137">
        <v>0</v>
      </c>
      <c r="E209" s="138" t="s">
        <v>119</v>
      </c>
      <c r="F209" s="138" t="str">
        <f t="shared" si="3"/>
        <v>Profit</v>
      </c>
      <c r="G209" s="139" t="str">
        <f>VLOOKUP(E209,Questions!$B$12:$D$15,2,FALSE)</f>
        <v>Male</v>
      </c>
      <c r="H209" s="139" t="str">
        <f>VLOOKUP(E209,Questions!$B$12:$D$15,3,FALSE)</f>
        <v>Single</v>
      </c>
    </row>
    <row r="210" spans="1:8" x14ac:dyDescent="0.35">
      <c r="A210" s="71">
        <v>14267</v>
      </c>
      <c r="B210" s="71">
        <v>56</v>
      </c>
      <c r="C210" s="137">
        <v>1612.76</v>
      </c>
      <c r="D210" s="137">
        <v>117.75</v>
      </c>
      <c r="E210" s="138" t="s">
        <v>117</v>
      </c>
      <c r="F210" s="138" t="str">
        <f t="shared" si="3"/>
        <v>Profit</v>
      </c>
      <c r="G210" s="139" t="str">
        <f>VLOOKUP(E210,Questions!$B$12:$D$15,2,FALSE)</f>
        <v>Female</v>
      </c>
      <c r="H210" s="139" t="str">
        <f>VLOOKUP(E210,Questions!$B$12:$D$15,3,FALSE)</f>
        <v>Married</v>
      </c>
    </row>
    <row r="211" spans="1:8" x14ac:dyDescent="0.35">
      <c r="A211" s="71">
        <v>15294</v>
      </c>
      <c r="B211" s="71">
        <v>70</v>
      </c>
      <c r="C211" s="137">
        <v>1684.39</v>
      </c>
      <c r="D211" s="137">
        <v>0</v>
      </c>
      <c r="E211" s="138" t="s">
        <v>117</v>
      </c>
      <c r="F211" s="138" t="str">
        <f t="shared" si="3"/>
        <v>Profit</v>
      </c>
      <c r="G211" s="139" t="str">
        <f>VLOOKUP(E211,Questions!$B$12:$D$15,2,FALSE)</f>
        <v>Female</v>
      </c>
      <c r="H211" s="139" t="str">
        <f>VLOOKUP(E211,Questions!$B$12:$D$15,3,FALSE)</f>
        <v>Married</v>
      </c>
    </row>
    <row r="212" spans="1:8" x14ac:dyDescent="0.35">
      <c r="A212" s="71">
        <v>13823</v>
      </c>
      <c r="B212" s="71">
        <v>23</v>
      </c>
      <c r="C212" s="137">
        <v>2181.4699999999998</v>
      </c>
      <c r="D212" s="137">
        <v>0</v>
      </c>
      <c r="E212" s="138" t="s">
        <v>119</v>
      </c>
      <c r="F212" s="138" t="str">
        <f t="shared" si="3"/>
        <v>Profit</v>
      </c>
      <c r="G212" s="139" t="str">
        <f>VLOOKUP(E212,Questions!$B$12:$D$15,2,FALSE)</f>
        <v>Male</v>
      </c>
      <c r="H212" s="139" t="str">
        <f>VLOOKUP(E212,Questions!$B$12:$D$15,3,FALSE)</f>
        <v>Single</v>
      </c>
    </row>
    <row r="213" spans="1:8" x14ac:dyDescent="0.35">
      <c r="A213" s="71">
        <v>19298</v>
      </c>
      <c r="B213" s="71">
        <v>30</v>
      </c>
      <c r="C213" s="137">
        <v>2221.1</v>
      </c>
      <c r="D213" s="137">
        <v>8793.23</v>
      </c>
      <c r="E213" s="138" t="s">
        <v>107</v>
      </c>
      <c r="F213" s="138" t="str">
        <f t="shared" si="3"/>
        <v>Loss</v>
      </c>
      <c r="G213" s="139" t="str">
        <f>VLOOKUP(E213,Questions!$B$12:$D$15,2,FALSE)</f>
        <v>Male</v>
      </c>
      <c r="H213" s="139" t="str">
        <f>VLOOKUP(E213,Questions!$B$12:$D$15,3,FALSE)</f>
        <v>Married</v>
      </c>
    </row>
    <row r="214" spans="1:8" x14ac:dyDescent="0.35">
      <c r="A214" s="71">
        <v>19438</v>
      </c>
      <c r="B214" s="71">
        <v>78</v>
      </c>
      <c r="C214" s="137">
        <v>1254.52</v>
      </c>
      <c r="D214" s="137">
        <v>0</v>
      </c>
      <c r="E214" s="138" t="s">
        <v>118</v>
      </c>
      <c r="F214" s="138" t="str">
        <f t="shared" si="3"/>
        <v>Profit</v>
      </c>
      <c r="G214" s="139" t="str">
        <f>VLOOKUP(E214,Questions!$B$12:$D$15,2,FALSE)</f>
        <v>Female</v>
      </c>
      <c r="H214" s="139" t="str">
        <f>VLOOKUP(E214,Questions!$B$12:$D$15,3,FALSE)</f>
        <v>Single</v>
      </c>
    </row>
    <row r="215" spans="1:8" x14ac:dyDescent="0.35">
      <c r="A215" s="71">
        <v>17564</v>
      </c>
      <c r="B215" s="71">
        <v>60</v>
      </c>
      <c r="C215" s="137">
        <v>1753.96</v>
      </c>
      <c r="D215" s="137">
        <v>0</v>
      </c>
      <c r="E215" s="138" t="s">
        <v>107</v>
      </c>
      <c r="F215" s="138" t="str">
        <f t="shared" si="3"/>
        <v>Profit</v>
      </c>
      <c r="G215" s="139" t="str">
        <f>VLOOKUP(E215,Questions!$B$12:$D$15,2,FALSE)</f>
        <v>Male</v>
      </c>
      <c r="H215" s="139" t="str">
        <f>VLOOKUP(E215,Questions!$B$12:$D$15,3,FALSE)</f>
        <v>Married</v>
      </c>
    </row>
    <row r="216" spans="1:8" x14ac:dyDescent="0.35">
      <c r="A216" s="71">
        <v>15235</v>
      </c>
      <c r="B216" s="71">
        <v>63</v>
      </c>
      <c r="C216" s="137">
        <v>1735.99</v>
      </c>
      <c r="D216" s="137">
        <v>367.16</v>
      </c>
      <c r="E216" s="138" t="s">
        <v>118</v>
      </c>
      <c r="F216" s="138" t="str">
        <f t="shared" si="3"/>
        <v>Profit</v>
      </c>
      <c r="G216" s="139" t="str">
        <f>VLOOKUP(E216,Questions!$B$12:$D$15,2,FALSE)</f>
        <v>Female</v>
      </c>
      <c r="H216" s="139" t="str">
        <f>VLOOKUP(E216,Questions!$B$12:$D$15,3,FALSE)</f>
        <v>Single</v>
      </c>
    </row>
    <row r="217" spans="1:8" x14ac:dyDescent="0.35">
      <c r="A217" s="71">
        <v>16581</v>
      </c>
      <c r="B217" s="71">
        <v>60</v>
      </c>
      <c r="C217" s="137">
        <v>1537.67</v>
      </c>
      <c r="D217" s="137">
        <v>0</v>
      </c>
      <c r="E217" s="138" t="s">
        <v>119</v>
      </c>
      <c r="F217" s="138" t="str">
        <f t="shared" si="3"/>
        <v>Profit</v>
      </c>
      <c r="G217" s="139" t="str">
        <f>VLOOKUP(E217,Questions!$B$12:$D$15,2,FALSE)</f>
        <v>Male</v>
      </c>
      <c r="H217" s="139" t="str">
        <f>VLOOKUP(E217,Questions!$B$12:$D$15,3,FALSE)</f>
        <v>Single</v>
      </c>
    </row>
    <row r="218" spans="1:8" x14ac:dyDescent="0.35">
      <c r="A218" s="71">
        <v>18331</v>
      </c>
      <c r="B218" s="71">
        <v>70</v>
      </c>
      <c r="C218" s="137">
        <v>1139.24</v>
      </c>
      <c r="D218" s="137">
        <v>995.17</v>
      </c>
      <c r="E218" s="138" t="s">
        <v>107</v>
      </c>
      <c r="F218" s="138" t="str">
        <f t="shared" si="3"/>
        <v>Profit</v>
      </c>
      <c r="G218" s="139" t="str">
        <f>VLOOKUP(E218,Questions!$B$12:$D$15,2,FALSE)</f>
        <v>Male</v>
      </c>
      <c r="H218" s="139" t="str">
        <f>VLOOKUP(E218,Questions!$B$12:$D$15,3,FALSE)</f>
        <v>Married</v>
      </c>
    </row>
    <row r="219" spans="1:8" x14ac:dyDescent="0.35">
      <c r="A219" s="71">
        <v>12451</v>
      </c>
      <c r="B219" s="71">
        <v>72</v>
      </c>
      <c r="C219" s="137">
        <v>1044.9000000000001</v>
      </c>
      <c r="D219" s="137">
        <v>6249.5499999999993</v>
      </c>
      <c r="E219" s="138" t="s">
        <v>117</v>
      </c>
      <c r="F219" s="138" t="str">
        <f t="shared" si="3"/>
        <v>Loss</v>
      </c>
      <c r="G219" s="139" t="str">
        <f>VLOOKUP(E219,Questions!$B$12:$D$15,2,FALSE)</f>
        <v>Female</v>
      </c>
      <c r="H219" s="139" t="str">
        <f>VLOOKUP(E219,Questions!$B$12:$D$15,3,FALSE)</f>
        <v>Married</v>
      </c>
    </row>
    <row r="220" spans="1:8" x14ac:dyDescent="0.35">
      <c r="A220" s="71">
        <v>16673</v>
      </c>
      <c r="B220" s="71">
        <v>48</v>
      </c>
      <c r="C220" s="137">
        <v>1222.57</v>
      </c>
      <c r="D220" s="137">
        <v>1806.53</v>
      </c>
      <c r="E220" s="138" t="s">
        <v>119</v>
      </c>
      <c r="F220" s="138" t="str">
        <f t="shared" si="3"/>
        <v>Loss</v>
      </c>
      <c r="G220" s="139" t="str">
        <f>VLOOKUP(E220,Questions!$B$12:$D$15,2,FALSE)</f>
        <v>Male</v>
      </c>
      <c r="H220" s="139" t="str">
        <f>VLOOKUP(E220,Questions!$B$12:$D$15,3,FALSE)</f>
        <v>Single</v>
      </c>
    </row>
    <row r="221" spans="1:8" x14ac:dyDescent="0.35">
      <c r="A221" s="71">
        <v>13105</v>
      </c>
      <c r="B221" s="71">
        <v>35</v>
      </c>
      <c r="C221" s="137">
        <v>1900.48</v>
      </c>
      <c r="D221" s="137">
        <v>0</v>
      </c>
      <c r="E221" s="138" t="s">
        <v>118</v>
      </c>
      <c r="F221" s="138" t="str">
        <f t="shared" si="3"/>
        <v>Profit</v>
      </c>
      <c r="G221" s="139" t="str">
        <f>VLOOKUP(E221,Questions!$B$12:$D$15,2,FALSE)</f>
        <v>Female</v>
      </c>
      <c r="H221" s="139" t="str">
        <f>VLOOKUP(E221,Questions!$B$12:$D$15,3,FALSE)</f>
        <v>Single</v>
      </c>
    </row>
    <row r="222" spans="1:8" x14ac:dyDescent="0.35">
      <c r="A222" s="71">
        <v>16048</v>
      </c>
      <c r="B222" s="71">
        <v>75</v>
      </c>
      <c r="C222" s="137">
        <v>1854.28</v>
      </c>
      <c r="D222" s="137">
        <v>331.54</v>
      </c>
      <c r="E222" s="138" t="s">
        <v>117</v>
      </c>
      <c r="F222" s="138" t="str">
        <f t="shared" si="3"/>
        <v>Profit</v>
      </c>
      <c r="G222" s="139" t="str">
        <f>VLOOKUP(E222,Questions!$B$12:$D$15,2,FALSE)</f>
        <v>Female</v>
      </c>
      <c r="H222" s="139" t="str">
        <f>VLOOKUP(E222,Questions!$B$12:$D$15,3,FALSE)</f>
        <v>Married</v>
      </c>
    </row>
    <row r="223" spans="1:8" x14ac:dyDescent="0.35">
      <c r="A223" s="71">
        <v>11480</v>
      </c>
      <c r="B223" s="71">
        <v>19</v>
      </c>
      <c r="C223" s="137">
        <v>1584.06</v>
      </c>
      <c r="D223" s="137">
        <v>0</v>
      </c>
      <c r="E223" s="138" t="s">
        <v>118</v>
      </c>
      <c r="F223" s="138" t="str">
        <f t="shared" si="3"/>
        <v>Profit</v>
      </c>
      <c r="G223" s="139" t="str">
        <f>VLOOKUP(E223,Questions!$B$12:$D$15,2,FALSE)</f>
        <v>Female</v>
      </c>
      <c r="H223" s="139" t="str">
        <f>VLOOKUP(E223,Questions!$B$12:$D$15,3,FALSE)</f>
        <v>Single</v>
      </c>
    </row>
    <row r="224" spans="1:8" x14ac:dyDescent="0.35">
      <c r="A224" s="71">
        <v>12113</v>
      </c>
      <c r="B224" s="71">
        <v>77</v>
      </c>
      <c r="C224" s="137">
        <v>1631.75</v>
      </c>
      <c r="D224" s="137">
        <v>0</v>
      </c>
      <c r="E224" s="138" t="s">
        <v>117</v>
      </c>
      <c r="F224" s="138" t="str">
        <f t="shared" si="3"/>
        <v>Profit</v>
      </c>
      <c r="G224" s="139" t="str">
        <f>VLOOKUP(E224,Questions!$B$12:$D$15,2,FALSE)</f>
        <v>Female</v>
      </c>
      <c r="H224" s="139" t="str">
        <f>VLOOKUP(E224,Questions!$B$12:$D$15,3,FALSE)</f>
        <v>Married</v>
      </c>
    </row>
    <row r="225" spans="1:8" x14ac:dyDescent="0.35">
      <c r="A225" s="71">
        <v>17061</v>
      </c>
      <c r="B225" s="71">
        <v>56</v>
      </c>
      <c r="C225" s="137">
        <v>1762.24</v>
      </c>
      <c r="D225" s="137">
        <v>0</v>
      </c>
      <c r="E225" s="138" t="s">
        <v>118</v>
      </c>
      <c r="F225" s="138" t="str">
        <f t="shared" si="3"/>
        <v>Profit</v>
      </c>
      <c r="G225" s="139" t="str">
        <f>VLOOKUP(E225,Questions!$B$12:$D$15,2,FALSE)</f>
        <v>Female</v>
      </c>
      <c r="H225" s="139" t="str">
        <f>VLOOKUP(E225,Questions!$B$12:$D$15,3,FALSE)</f>
        <v>Single</v>
      </c>
    </row>
    <row r="226" spans="1:8" x14ac:dyDescent="0.35">
      <c r="A226" s="71">
        <v>14961</v>
      </c>
      <c r="B226" s="71">
        <v>31</v>
      </c>
      <c r="C226" s="137">
        <v>1627.56</v>
      </c>
      <c r="D226" s="137">
        <v>657.13</v>
      </c>
      <c r="E226" s="138" t="s">
        <v>119</v>
      </c>
      <c r="F226" s="138" t="str">
        <f t="shared" si="3"/>
        <v>Profit</v>
      </c>
      <c r="G226" s="139" t="str">
        <f>VLOOKUP(E226,Questions!$B$12:$D$15,2,FALSE)</f>
        <v>Male</v>
      </c>
      <c r="H226" s="139" t="str">
        <f>VLOOKUP(E226,Questions!$B$12:$D$15,3,FALSE)</f>
        <v>Single</v>
      </c>
    </row>
    <row r="227" spans="1:8" x14ac:dyDescent="0.35">
      <c r="A227" s="71">
        <v>12926</v>
      </c>
      <c r="B227" s="71">
        <v>26</v>
      </c>
      <c r="C227" s="137">
        <v>1559.56</v>
      </c>
      <c r="D227" s="137">
        <v>0</v>
      </c>
      <c r="E227" s="138" t="s">
        <v>118</v>
      </c>
      <c r="F227" s="138" t="str">
        <f t="shared" si="3"/>
        <v>Profit</v>
      </c>
      <c r="G227" s="139" t="str">
        <f>VLOOKUP(E227,Questions!$B$12:$D$15,2,FALSE)</f>
        <v>Female</v>
      </c>
      <c r="H227" s="139" t="str">
        <f>VLOOKUP(E227,Questions!$B$12:$D$15,3,FALSE)</f>
        <v>Single</v>
      </c>
    </row>
    <row r="228" spans="1:8" x14ac:dyDescent="0.35">
      <c r="A228" s="71">
        <v>18477</v>
      </c>
      <c r="B228" s="71">
        <v>16</v>
      </c>
      <c r="C228" s="137">
        <v>950.34</v>
      </c>
      <c r="D228" s="137">
        <v>2088.6</v>
      </c>
      <c r="E228" s="138" t="s">
        <v>119</v>
      </c>
      <c r="F228" s="138" t="str">
        <f t="shared" si="3"/>
        <v>Loss</v>
      </c>
      <c r="G228" s="139" t="str">
        <f>VLOOKUP(E228,Questions!$B$12:$D$15,2,FALSE)</f>
        <v>Male</v>
      </c>
      <c r="H228" s="139" t="str">
        <f>VLOOKUP(E228,Questions!$B$12:$D$15,3,FALSE)</f>
        <v>Single</v>
      </c>
    </row>
    <row r="229" spans="1:8" x14ac:dyDescent="0.35">
      <c r="A229" s="71">
        <v>11218</v>
      </c>
      <c r="B229" s="71">
        <v>56</v>
      </c>
      <c r="C229" s="137">
        <v>1540.23</v>
      </c>
      <c r="D229" s="137">
        <v>0</v>
      </c>
      <c r="E229" s="138" t="s">
        <v>107</v>
      </c>
      <c r="F229" s="138" t="str">
        <f t="shared" si="3"/>
        <v>Profit</v>
      </c>
      <c r="G229" s="139" t="str">
        <f>VLOOKUP(E229,Questions!$B$12:$D$15,2,FALSE)</f>
        <v>Male</v>
      </c>
      <c r="H229" s="139" t="str">
        <f>VLOOKUP(E229,Questions!$B$12:$D$15,3,FALSE)</f>
        <v>Married</v>
      </c>
    </row>
    <row r="230" spans="1:8" x14ac:dyDescent="0.35">
      <c r="A230" s="71">
        <v>15863</v>
      </c>
      <c r="B230" s="71">
        <v>20</v>
      </c>
      <c r="C230" s="137">
        <v>912.73</v>
      </c>
      <c r="D230" s="137">
        <v>482.20000000000005</v>
      </c>
      <c r="E230" s="138" t="s">
        <v>118</v>
      </c>
      <c r="F230" s="138" t="str">
        <f t="shared" si="3"/>
        <v>Profit</v>
      </c>
      <c r="G230" s="139" t="str">
        <f>VLOOKUP(E230,Questions!$B$12:$D$15,2,FALSE)</f>
        <v>Female</v>
      </c>
      <c r="H230" s="139" t="str">
        <f>VLOOKUP(E230,Questions!$B$12:$D$15,3,FALSE)</f>
        <v>Single</v>
      </c>
    </row>
    <row r="231" spans="1:8" x14ac:dyDescent="0.35">
      <c r="A231" s="71">
        <v>14978</v>
      </c>
      <c r="B231" s="71">
        <v>48</v>
      </c>
      <c r="C231" s="137">
        <v>1913.2</v>
      </c>
      <c r="D231" s="137">
        <v>0</v>
      </c>
      <c r="E231" s="138" t="s">
        <v>107</v>
      </c>
      <c r="F231" s="138" t="str">
        <f t="shared" si="3"/>
        <v>Profit</v>
      </c>
      <c r="G231" s="139" t="str">
        <f>VLOOKUP(E231,Questions!$B$12:$D$15,2,FALSE)</f>
        <v>Male</v>
      </c>
      <c r="H231" s="139" t="str">
        <f>VLOOKUP(E231,Questions!$B$12:$D$15,3,FALSE)</f>
        <v>Married</v>
      </c>
    </row>
    <row r="232" spans="1:8" x14ac:dyDescent="0.35">
      <c r="A232" s="71">
        <v>14877</v>
      </c>
      <c r="B232" s="71">
        <v>32</v>
      </c>
      <c r="C232" s="137">
        <v>2152.75</v>
      </c>
      <c r="D232" s="137">
        <v>0</v>
      </c>
      <c r="E232" s="138" t="s">
        <v>118</v>
      </c>
      <c r="F232" s="138" t="str">
        <f t="shared" si="3"/>
        <v>Profit</v>
      </c>
      <c r="G232" s="139" t="str">
        <f>VLOOKUP(E232,Questions!$B$12:$D$15,2,FALSE)</f>
        <v>Female</v>
      </c>
      <c r="H232" s="139" t="str">
        <f>VLOOKUP(E232,Questions!$B$12:$D$15,3,FALSE)</f>
        <v>Single</v>
      </c>
    </row>
    <row r="233" spans="1:8" x14ac:dyDescent="0.35">
      <c r="A233" s="71">
        <v>18508</v>
      </c>
      <c r="B233" s="71">
        <v>24</v>
      </c>
      <c r="C233" s="137">
        <v>2148.44</v>
      </c>
      <c r="D233" s="137">
        <v>1870.27</v>
      </c>
      <c r="E233" s="138" t="s">
        <v>119</v>
      </c>
      <c r="F233" s="138" t="str">
        <f t="shared" si="3"/>
        <v>Profit</v>
      </c>
      <c r="G233" s="139" t="str">
        <f>VLOOKUP(E233,Questions!$B$12:$D$15,2,FALSE)</f>
        <v>Male</v>
      </c>
      <c r="H233" s="139" t="str">
        <f>VLOOKUP(E233,Questions!$B$12:$D$15,3,FALSE)</f>
        <v>Single</v>
      </c>
    </row>
    <row r="234" spans="1:8" x14ac:dyDescent="0.35">
      <c r="A234" s="71">
        <v>18271</v>
      </c>
      <c r="B234" s="71">
        <v>57</v>
      </c>
      <c r="C234" s="137">
        <v>1951.97</v>
      </c>
      <c r="D234" s="137">
        <v>1940.1</v>
      </c>
      <c r="E234" s="138" t="s">
        <v>118</v>
      </c>
      <c r="F234" s="138" t="str">
        <f t="shared" si="3"/>
        <v>Profit</v>
      </c>
      <c r="G234" s="139" t="str">
        <f>VLOOKUP(E234,Questions!$B$12:$D$15,2,FALSE)</f>
        <v>Female</v>
      </c>
      <c r="H234" s="139" t="str">
        <f>VLOOKUP(E234,Questions!$B$12:$D$15,3,FALSE)</f>
        <v>Single</v>
      </c>
    </row>
    <row r="235" spans="1:8" x14ac:dyDescent="0.35">
      <c r="A235" s="71">
        <v>11777</v>
      </c>
      <c r="B235" s="71">
        <v>25</v>
      </c>
      <c r="C235" s="137">
        <v>816.73</v>
      </c>
      <c r="D235" s="137">
        <v>0</v>
      </c>
      <c r="E235" s="138" t="s">
        <v>119</v>
      </c>
      <c r="F235" s="138" t="str">
        <f t="shared" si="3"/>
        <v>Profit</v>
      </c>
      <c r="G235" s="139" t="str">
        <f>VLOOKUP(E235,Questions!$B$12:$D$15,2,FALSE)</f>
        <v>Male</v>
      </c>
      <c r="H235" s="139" t="str">
        <f>VLOOKUP(E235,Questions!$B$12:$D$15,3,FALSE)</f>
        <v>Single</v>
      </c>
    </row>
    <row r="236" spans="1:8" x14ac:dyDescent="0.35">
      <c r="A236" s="71">
        <v>18129</v>
      </c>
      <c r="B236" s="71">
        <v>70</v>
      </c>
      <c r="C236" s="137">
        <v>2393.52</v>
      </c>
      <c r="D236" s="137">
        <v>17051.18</v>
      </c>
      <c r="E236" s="138" t="s">
        <v>117</v>
      </c>
      <c r="F236" s="138" t="str">
        <f t="shared" si="3"/>
        <v>Loss</v>
      </c>
      <c r="G236" s="139" t="str">
        <f>VLOOKUP(E236,Questions!$B$12:$D$15,2,FALSE)</f>
        <v>Female</v>
      </c>
      <c r="H236" s="139" t="str">
        <f>VLOOKUP(E236,Questions!$B$12:$D$15,3,FALSE)</f>
        <v>Married</v>
      </c>
    </row>
    <row r="237" spans="1:8" x14ac:dyDescent="0.35">
      <c r="A237" s="71">
        <v>12171</v>
      </c>
      <c r="B237" s="71">
        <v>56</v>
      </c>
      <c r="C237" s="137">
        <v>534.72</v>
      </c>
      <c r="D237" s="137">
        <v>0</v>
      </c>
      <c r="E237" s="138" t="s">
        <v>117</v>
      </c>
      <c r="F237" s="138" t="str">
        <f t="shared" si="3"/>
        <v>Profit</v>
      </c>
      <c r="G237" s="139" t="str">
        <f>VLOOKUP(E237,Questions!$B$12:$D$15,2,FALSE)</f>
        <v>Female</v>
      </c>
      <c r="H237" s="139" t="str">
        <f>VLOOKUP(E237,Questions!$B$12:$D$15,3,FALSE)</f>
        <v>Married</v>
      </c>
    </row>
    <row r="238" spans="1:8" x14ac:dyDescent="0.35">
      <c r="A238" s="71">
        <v>14900</v>
      </c>
      <c r="B238" s="71">
        <v>66</v>
      </c>
      <c r="C238" s="137">
        <v>1669.01</v>
      </c>
      <c r="D238" s="137">
        <v>1985.43</v>
      </c>
      <c r="E238" s="138" t="s">
        <v>118</v>
      </c>
      <c r="F238" s="138" t="str">
        <f t="shared" si="3"/>
        <v>Loss</v>
      </c>
      <c r="G238" s="139" t="str">
        <f>VLOOKUP(E238,Questions!$B$12:$D$15,2,FALSE)</f>
        <v>Female</v>
      </c>
      <c r="H238" s="139" t="str">
        <f>VLOOKUP(E238,Questions!$B$12:$D$15,3,FALSE)</f>
        <v>Single</v>
      </c>
    </row>
    <row r="239" spans="1:8" x14ac:dyDescent="0.35">
      <c r="A239" s="71">
        <v>15544</v>
      </c>
      <c r="B239" s="71">
        <v>56</v>
      </c>
      <c r="C239" s="137">
        <v>1723.22</v>
      </c>
      <c r="D239" s="137">
        <v>0</v>
      </c>
      <c r="E239" s="138" t="s">
        <v>119</v>
      </c>
      <c r="F239" s="138" t="str">
        <f t="shared" si="3"/>
        <v>Profit</v>
      </c>
      <c r="G239" s="139" t="str">
        <f>VLOOKUP(E239,Questions!$B$12:$D$15,2,FALSE)</f>
        <v>Male</v>
      </c>
      <c r="H239" s="139" t="str">
        <f>VLOOKUP(E239,Questions!$B$12:$D$15,3,FALSE)</f>
        <v>Single</v>
      </c>
    </row>
    <row r="240" spans="1:8" x14ac:dyDescent="0.35">
      <c r="A240" s="71">
        <v>18927</v>
      </c>
      <c r="B240" s="71">
        <v>61</v>
      </c>
      <c r="C240" s="137">
        <v>1440.25</v>
      </c>
      <c r="D240" s="137">
        <v>0</v>
      </c>
      <c r="E240" s="138" t="s">
        <v>107</v>
      </c>
      <c r="F240" s="138" t="str">
        <f t="shared" si="3"/>
        <v>Profit</v>
      </c>
      <c r="G240" s="139" t="str">
        <f>VLOOKUP(E240,Questions!$B$12:$D$15,2,FALSE)</f>
        <v>Male</v>
      </c>
      <c r="H240" s="139" t="str">
        <f>VLOOKUP(E240,Questions!$B$12:$D$15,3,FALSE)</f>
        <v>Married</v>
      </c>
    </row>
    <row r="241" spans="1:8" x14ac:dyDescent="0.35">
      <c r="A241" s="71">
        <v>18191</v>
      </c>
      <c r="B241" s="71">
        <v>63</v>
      </c>
      <c r="C241" s="137">
        <v>956.6</v>
      </c>
      <c r="D241" s="137">
        <v>0</v>
      </c>
      <c r="E241" s="138" t="s">
        <v>117</v>
      </c>
      <c r="F241" s="138" t="str">
        <f t="shared" si="3"/>
        <v>Profit</v>
      </c>
      <c r="G241" s="139" t="str">
        <f>VLOOKUP(E241,Questions!$B$12:$D$15,2,FALSE)</f>
        <v>Female</v>
      </c>
      <c r="H241" s="139" t="str">
        <f>VLOOKUP(E241,Questions!$B$12:$D$15,3,FALSE)</f>
        <v>Married</v>
      </c>
    </row>
    <row r="242" spans="1:8" x14ac:dyDescent="0.35">
      <c r="A242" s="71">
        <v>18622</v>
      </c>
      <c r="B242" s="71">
        <v>76</v>
      </c>
      <c r="C242" s="137">
        <v>873.75</v>
      </c>
      <c r="D242" s="137">
        <v>972.53</v>
      </c>
      <c r="E242" s="138" t="s">
        <v>117</v>
      </c>
      <c r="F242" s="138" t="str">
        <f t="shared" si="3"/>
        <v>Loss</v>
      </c>
      <c r="G242" s="139" t="str">
        <f>VLOOKUP(E242,Questions!$B$12:$D$15,2,FALSE)</f>
        <v>Female</v>
      </c>
      <c r="H242" s="139" t="str">
        <f>VLOOKUP(E242,Questions!$B$12:$D$15,3,FALSE)</f>
        <v>Married</v>
      </c>
    </row>
    <row r="243" spans="1:8" x14ac:dyDescent="0.35">
      <c r="A243" s="71">
        <v>15227</v>
      </c>
      <c r="B243" s="71">
        <v>77</v>
      </c>
      <c r="C243" s="137">
        <v>2427.06</v>
      </c>
      <c r="D243" s="137">
        <v>0</v>
      </c>
      <c r="E243" s="138" t="s">
        <v>107</v>
      </c>
      <c r="F243" s="138" t="str">
        <f t="shared" si="3"/>
        <v>Profit</v>
      </c>
      <c r="G243" s="139" t="str">
        <f>VLOOKUP(E243,Questions!$B$12:$D$15,2,FALSE)</f>
        <v>Male</v>
      </c>
      <c r="H243" s="139" t="str">
        <f>VLOOKUP(E243,Questions!$B$12:$D$15,3,FALSE)</f>
        <v>Married</v>
      </c>
    </row>
    <row r="244" spans="1:8" x14ac:dyDescent="0.35">
      <c r="A244" s="71">
        <v>19288</v>
      </c>
      <c r="B244" s="71">
        <v>68</v>
      </c>
      <c r="C244" s="137">
        <v>2176.84</v>
      </c>
      <c r="D244" s="137">
        <v>0</v>
      </c>
      <c r="E244" s="138" t="s">
        <v>117</v>
      </c>
      <c r="F244" s="138" t="str">
        <f t="shared" si="3"/>
        <v>Profit</v>
      </c>
      <c r="G244" s="139" t="str">
        <f>VLOOKUP(E244,Questions!$B$12:$D$15,2,FALSE)</f>
        <v>Female</v>
      </c>
      <c r="H244" s="139" t="str">
        <f>VLOOKUP(E244,Questions!$B$12:$D$15,3,FALSE)</f>
        <v>Married</v>
      </c>
    </row>
    <row r="245" spans="1:8" x14ac:dyDescent="0.35">
      <c r="A245" s="71">
        <v>11004</v>
      </c>
      <c r="B245" s="71">
        <v>50</v>
      </c>
      <c r="C245" s="137">
        <v>2229.16</v>
      </c>
      <c r="D245" s="137">
        <v>0</v>
      </c>
      <c r="E245" s="138" t="s">
        <v>117</v>
      </c>
      <c r="F245" s="138" t="str">
        <f t="shared" si="3"/>
        <v>Profit</v>
      </c>
      <c r="G245" s="139" t="str">
        <f>VLOOKUP(E245,Questions!$B$12:$D$15,2,FALSE)</f>
        <v>Female</v>
      </c>
      <c r="H245" s="139" t="str">
        <f>VLOOKUP(E245,Questions!$B$12:$D$15,3,FALSE)</f>
        <v>Married</v>
      </c>
    </row>
    <row r="246" spans="1:8" x14ac:dyDescent="0.35">
      <c r="A246" s="71">
        <v>14285</v>
      </c>
      <c r="B246" s="71">
        <v>54</v>
      </c>
      <c r="C246" s="137">
        <v>1616.63</v>
      </c>
      <c r="D246" s="137">
        <v>1492.55</v>
      </c>
      <c r="E246" s="138" t="s">
        <v>118</v>
      </c>
      <c r="F246" s="138" t="str">
        <f t="shared" si="3"/>
        <v>Profit</v>
      </c>
      <c r="G246" s="139" t="str">
        <f>VLOOKUP(E246,Questions!$B$12:$D$15,2,FALSE)</f>
        <v>Female</v>
      </c>
      <c r="H246" s="139" t="str">
        <f>VLOOKUP(E246,Questions!$B$12:$D$15,3,FALSE)</f>
        <v>Single</v>
      </c>
    </row>
    <row r="247" spans="1:8" x14ac:dyDescent="0.35">
      <c r="A247" s="71">
        <v>13925</v>
      </c>
      <c r="B247" s="71">
        <v>46</v>
      </c>
      <c r="C247" s="137">
        <v>1794.71</v>
      </c>
      <c r="D247" s="137">
        <v>0</v>
      </c>
      <c r="E247" s="138" t="s">
        <v>119</v>
      </c>
      <c r="F247" s="138" t="str">
        <f t="shared" si="3"/>
        <v>Profit</v>
      </c>
      <c r="G247" s="139" t="str">
        <f>VLOOKUP(E247,Questions!$B$12:$D$15,2,FALSE)</f>
        <v>Male</v>
      </c>
      <c r="H247" s="139" t="str">
        <f>VLOOKUP(E247,Questions!$B$12:$D$15,3,FALSE)</f>
        <v>Single</v>
      </c>
    </row>
    <row r="248" spans="1:8" x14ac:dyDescent="0.35">
      <c r="A248" s="71">
        <v>19404</v>
      </c>
      <c r="B248" s="71">
        <v>36</v>
      </c>
      <c r="C248" s="137">
        <v>442.12</v>
      </c>
      <c r="D248" s="137">
        <v>0</v>
      </c>
      <c r="E248" s="138" t="s">
        <v>119</v>
      </c>
      <c r="F248" s="138" t="str">
        <f t="shared" si="3"/>
        <v>Profit</v>
      </c>
      <c r="G248" s="139" t="str">
        <f>VLOOKUP(E248,Questions!$B$12:$D$15,2,FALSE)</f>
        <v>Male</v>
      </c>
      <c r="H248" s="139" t="str">
        <f>VLOOKUP(E248,Questions!$B$12:$D$15,3,FALSE)</f>
        <v>Single</v>
      </c>
    </row>
    <row r="249" spans="1:8" x14ac:dyDescent="0.35">
      <c r="A249" s="71">
        <v>14438</v>
      </c>
      <c r="B249" s="71">
        <v>64</v>
      </c>
      <c r="C249" s="137">
        <v>1287.04</v>
      </c>
      <c r="D249" s="137">
        <v>0</v>
      </c>
      <c r="E249" s="138" t="s">
        <v>118</v>
      </c>
      <c r="F249" s="138" t="str">
        <f t="shared" si="3"/>
        <v>Profit</v>
      </c>
      <c r="G249" s="139" t="str">
        <f>VLOOKUP(E249,Questions!$B$12:$D$15,2,FALSE)</f>
        <v>Female</v>
      </c>
      <c r="H249" s="139" t="str">
        <f>VLOOKUP(E249,Questions!$B$12:$D$15,3,FALSE)</f>
        <v>Single</v>
      </c>
    </row>
    <row r="250" spans="1:8" x14ac:dyDescent="0.35">
      <c r="A250" s="71">
        <v>17092</v>
      </c>
      <c r="B250" s="71">
        <v>34</v>
      </c>
      <c r="C250" s="137">
        <v>1092.54</v>
      </c>
      <c r="D250" s="137">
        <v>0</v>
      </c>
      <c r="E250" s="138" t="s">
        <v>117</v>
      </c>
      <c r="F250" s="138" t="str">
        <f t="shared" si="3"/>
        <v>Profit</v>
      </c>
      <c r="G250" s="139" t="str">
        <f>VLOOKUP(E250,Questions!$B$12:$D$15,2,FALSE)</f>
        <v>Female</v>
      </c>
      <c r="H250" s="139" t="str">
        <f>VLOOKUP(E250,Questions!$B$12:$D$15,3,FALSE)</f>
        <v>Married</v>
      </c>
    </row>
    <row r="251" spans="1:8" x14ac:dyDescent="0.35">
      <c r="A251" s="71">
        <v>15596</v>
      </c>
      <c r="B251" s="71">
        <v>17</v>
      </c>
      <c r="C251" s="137">
        <v>1154.8</v>
      </c>
      <c r="D251" s="137">
        <v>0</v>
      </c>
      <c r="E251" s="138" t="s">
        <v>118</v>
      </c>
      <c r="F251" s="138" t="str">
        <f t="shared" si="3"/>
        <v>Profit</v>
      </c>
      <c r="G251" s="139" t="str">
        <f>VLOOKUP(E251,Questions!$B$12:$D$15,2,FALSE)</f>
        <v>Female</v>
      </c>
      <c r="H251" s="139" t="str">
        <f>VLOOKUP(E251,Questions!$B$12:$D$15,3,FALSE)</f>
        <v>Single</v>
      </c>
    </row>
    <row r="252" spans="1:8" x14ac:dyDescent="0.35">
      <c r="A252" s="71">
        <v>12573</v>
      </c>
      <c r="B252" s="71">
        <v>28</v>
      </c>
      <c r="C252" s="137">
        <v>1255.07</v>
      </c>
      <c r="D252" s="137">
        <v>0</v>
      </c>
      <c r="E252" s="138" t="s">
        <v>118</v>
      </c>
      <c r="F252" s="138" t="str">
        <f t="shared" si="3"/>
        <v>Profit</v>
      </c>
      <c r="G252" s="139" t="str">
        <f>VLOOKUP(E252,Questions!$B$12:$D$15,2,FALSE)</f>
        <v>Female</v>
      </c>
      <c r="H252" s="139" t="str">
        <f>VLOOKUP(E252,Questions!$B$12:$D$15,3,FALSE)</f>
        <v>Single</v>
      </c>
    </row>
    <row r="253" spans="1:8" x14ac:dyDescent="0.35">
      <c r="A253" s="71">
        <v>15570</v>
      </c>
      <c r="B253" s="71">
        <v>18</v>
      </c>
      <c r="C253" s="137">
        <v>1292.5899999999999</v>
      </c>
      <c r="D253" s="137">
        <v>0</v>
      </c>
      <c r="E253" s="138" t="s">
        <v>118</v>
      </c>
      <c r="F253" s="138" t="str">
        <f t="shared" si="3"/>
        <v>Profit</v>
      </c>
      <c r="G253" s="139" t="str">
        <f>VLOOKUP(E253,Questions!$B$12:$D$15,2,FALSE)</f>
        <v>Female</v>
      </c>
      <c r="H253" s="139" t="str">
        <f>VLOOKUP(E253,Questions!$B$12:$D$15,3,FALSE)</f>
        <v>Single</v>
      </c>
    </row>
    <row r="254" spans="1:8" x14ac:dyDescent="0.35">
      <c r="A254" s="71">
        <v>13455</v>
      </c>
      <c r="B254" s="71">
        <v>61</v>
      </c>
      <c r="C254" s="137">
        <v>1505.33</v>
      </c>
      <c r="D254" s="137">
        <v>501.25</v>
      </c>
      <c r="E254" s="138" t="s">
        <v>119</v>
      </c>
      <c r="F254" s="138" t="str">
        <f t="shared" si="3"/>
        <v>Profit</v>
      </c>
      <c r="G254" s="139" t="str">
        <f>VLOOKUP(E254,Questions!$B$12:$D$15,2,FALSE)</f>
        <v>Male</v>
      </c>
      <c r="H254" s="139" t="str">
        <f>VLOOKUP(E254,Questions!$B$12:$D$15,3,FALSE)</f>
        <v>Single</v>
      </c>
    </row>
    <row r="255" spans="1:8" x14ac:dyDescent="0.35">
      <c r="A255" s="71">
        <v>15133</v>
      </c>
      <c r="B255" s="71">
        <v>55</v>
      </c>
      <c r="C255" s="137">
        <v>1411.59</v>
      </c>
      <c r="D255" s="137">
        <v>46776.33</v>
      </c>
      <c r="E255" s="138" t="s">
        <v>107</v>
      </c>
      <c r="F255" s="138" t="str">
        <f t="shared" si="3"/>
        <v>Loss</v>
      </c>
      <c r="G255" s="139" t="str">
        <f>VLOOKUP(E255,Questions!$B$12:$D$15,2,FALSE)</f>
        <v>Male</v>
      </c>
      <c r="H255" s="139" t="str">
        <f>VLOOKUP(E255,Questions!$B$12:$D$15,3,FALSE)</f>
        <v>Married</v>
      </c>
    </row>
    <row r="256" spans="1:8" x14ac:dyDescent="0.35">
      <c r="A256" s="71">
        <v>12818</v>
      </c>
      <c r="B256" s="71">
        <v>17</v>
      </c>
      <c r="C256" s="137">
        <v>1368.67</v>
      </c>
      <c r="D256" s="137">
        <v>0</v>
      </c>
      <c r="E256" s="138" t="s">
        <v>119</v>
      </c>
      <c r="F256" s="138" t="str">
        <f t="shared" si="3"/>
        <v>Profit</v>
      </c>
      <c r="G256" s="139" t="str">
        <f>VLOOKUP(E256,Questions!$B$12:$D$15,2,FALSE)</f>
        <v>Male</v>
      </c>
      <c r="H256" s="139" t="str">
        <f>VLOOKUP(E256,Questions!$B$12:$D$15,3,FALSE)</f>
        <v>Single</v>
      </c>
    </row>
    <row r="257" spans="1:8" x14ac:dyDescent="0.35">
      <c r="A257" s="71">
        <v>11908</v>
      </c>
      <c r="B257" s="71">
        <v>60</v>
      </c>
      <c r="C257" s="137">
        <v>1559.58</v>
      </c>
      <c r="D257" s="137">
        <v>0</v>
      </c>
      <c r="E257" s="138" t="s">
        <v>117</v>
      </c>
      <c r="F257" s="138" t="str">
        <f t="shared" si="3"/>
        <v>Profit</v>
      </c>
      <c r="G257" s="139" t="str">
        <f>VLOOKUP(E257,Questions!$B$12:$D$15,2,FALSE)</f>
        <v>Female</v>
      </c>
      <c r="H257" s="139" t="str">
        <f>VLOOKUP(E257,Questions!$B$12:$D$15,3,FALSE)</f>
        <v>Married</v>
      </c>
    </row>
    <row r="258" spans="1:8" x14ac:dyDescent="0.35">
      <c r="A258" s="71">
        <v>17672</v>
      </c>
      <c r="B258" s="71">
        <v>72</v>
      </c>
      <c r="C258" s="137">
        <v>1441.02</v>
      </c>
      <c r="D258" s="137">
        <v>0</v>
      </c>
      <c r="E258" s="138" t="s">
        <v>117</v>
      </c>
      <c r="F258" s="138" t="str">
        <f t="shared" si="3"/>
        <v>Profit</v>
      </c>
      <c r="G258" s="139" t="str">
        <f>VLOOKUP(E258,Questions!$B$12:$D$15,2,FALSE)</f>
        <v>Female</v>
      </c>
      <c r="H258" s="139" t="str">
        <f>VLOOKUP(E258,Questions!$B$12:$D$15,3,FALSE)</f>
        <v>Married</v>
      </c>
    </row>
    <row r="259" spans="1:8" x14ac:dyDescent="0.35">
      <c r="A259" s="71">
        <v>15106</v>
      </c>
      <c r="B259" s="71">
        <v>73</v>
      </c>
      <c r="C259" s="137">
        <v>2089.92</v>
      </c>
      <c r="D259" s="137">
        <v>5765.68</v>
      </c>
      <c r="E259" s="138" t="s">
        <v>107</v>
      </c>
      <c r="F259" s="138" t="str">
        <f t="shared" ref="F259:F322" si="4">IF(C259&gt;D259, "Profit","Loss")</f>
        <v>Loss</v>
      </c>
      <c r="G259" s="139" t="str">
        <f>VLOOKUP(E259,Questions!$B$12:$D$15,2,FALSE)</f>
        <v>Male</v>
      </c>
      <c r="H259" s="139" t="str">
        <f>VLOOKUP(E259,Questions!$B$12:$D$15,3,FALSE)</f>
        <v>Married</v>
      </c>
    </row>
    <row r="260" spans="1:8" x14ac:dyDescent="0.35">
      <c r="A260" s="71">
        <v>19265</v>
      </c>
      <c r="B260" s="71">
        <v>66</v>
      </c>
      <c r="C260" s="137">
        <v>1939.49</v>
      </c>
      <c r="D260" s="137">
        <v>0</v>
      </c>
      <c r="E260" s="138" t="s">
        <v>117</v>
      </c>
      <c r="F260" s="138" t="str">
        <f t="shared" si="4"/>
        <v>Profit</v>
      </c>
      <c r="G260" s="139" t="str">
        <f>VLOOKUP(E260,Questions!$B$12:$D$15,2,FALSE)</f>
        <v>Female</v>
      </c>
      <c r="H260" s="139" t="str">
        <f>VLOOKUP(E260,Questions!$B$12:$D$15,3,FALSE)</f>
        <v>Married</v>
      </c>
    </row>
    <row r="261" spans="1:8" x14ac:dyDescent="0.35">
      <c r="A261" s="71">
        <v>16719</v>
      </c>
      <c r="B261" s="71">
        <v>67</v>
      </c>
      <c r="C261" s="137">
        <v>1643.21</v>
      </c>
      <c r="D261" s="137">
        <v>0</v>
      </c>
      <c r="E261" s="138" t="s">
        <v>119</v>
      </c>
      <c r="F261" s="138" t="str">
        <f t="shared" si="4"/>
        <v>Profit</v>
      </c>
      <c r="G261" s="139" t="str">
        <f>VLOOKUP(E261,Questions!$B$12:$D$15,2,FALSE)</f>
        <v>Male</v>
      </c>
      <c r="H261" s="139" t="str">
        <f>VLOOKUP(E261,Questions!$B$12:$D$15,3,FALSE)</f>
        <v>Single</v>
      </c>
    </row>
    <row r="262" spans="1:8" x14ac:dyDescent="0.35">
      <c r="A262" s="71">
        <v>12638</v>
      </c>
      <c r="B262" s="71">
        <v>80</v>
      </c>
      <c r="C262" s="137">
        <v>1949.2</v>
      </c>
      <c r="D262" s="137">
        <v>0</v>
      </c>
      <c r="E262" s="138" t="s">
        <v>107</v>
      </c>
      <c r="F262" s="138" t="str">
        <f t="shared" si="4"/>
        <v>Profit</v>
      </c>
      <c r="G262" s="139" t="str">
        <f>VLOOKUP(E262,Questions!$B$12:$D$15,2,FALSE)</f>
        <v>Male</v>
      </c>
      <c r="H262" s="139" t="str">
        <f>VLOOKUP(E262,Questions!$B$12:$D$15,3,FALSE)</f>
        <v>Married</v>
      </c>
    </row>
    <row r="263" spans="1:8" x14ac:dyDescent="0.35">
      <c r="A263" s="71">
        <v>17137</v>
      </c>
      <c r="B263" s="71">
        <v>55</v>
      </c>
      <c r="C263" s="137">
        <v>1940.33</v>
      </c>
      <c r="D263" s="137">
        <v>1563.98</v>
      </c>
      <c r="E263" s="138" t="s">
        <v>117</v>
      </c>
      <c r="F263" s="138" t="str">
        <f t="shared" si="4"/>
        <v>Profit</v>
      </c>
      <c r="G263" s="139" t="str">
        <f>VLOOKUP(E263,Questions!$B$12:$D$15,2,FALSE)</f>
        <v>Female</v>
      </c>
      <c r="H263" s="139" t="str">
        <f>VLOOKUP(E263,Questions!$B$12:$D$15,3,FALSE)</f>
        <v>Married</v>
      </c>
    </row>
    <row r="264" spans="1:8" x14ac:dyDescent="0.35">
      <c r="A264" s="71">
        <v>13248</v>
      </c>
      <c r="B264" s="71">
        <v>64</v>
      </c>
      <c r="C264" s="137">
        <v>814.16</v>
      </c>
      <c r="D264" s="137">
        <v>99.600000000000009</v>
      </c>
      <c r="E264" s="138" t="s">
        <v>107</v>
      </c>
      <c r="F264" s="138" t="str">
        <f t="shared" si="4"/>
        <v>Profit</v>
      </c>
      <c r="G264" s="139" t="str">
        <f>VLOOKUP(E264,Questions!$B$12:$D$15,2,FALSE)</f>
        <v>Male</v>
      </c>
      <c r="H264" s="139" t="str">
        <f>VLOOKUP(E264,Questions!$B$12:$D$15,3,FALSE)</f>
        <v>Married</v>
      </c>
    </row>
    <row r="265" spans="1:8" x14ac:dyDescent="0.35">
      <c r="A265" s="71">
        <v>12275</v>
      </c>
      <c r="B265" s="71">
        <v>39</v>
      </c>
      <c r="C265" s="137">
        <v>1938.1</v>
      </c>
      <c r="D265" s="137">
        <v>0</v>
      </c>
      <c r="E265" s="138" t="s">
        <v>118</v>
      </c>
      <c r="F265" s="138" t="str">
        <f t="shared" si="4"/>
        <v>Profit</v>
      </c>
      <c r="G265" s="139" t="str">
        <f>VLOOKUP(E265,Questions!$B$12:$D$15,2,FALSE)</f>
        <v>Female</v>
      </c>
      <c r="H265" s="139" t="str">
        <f>VLOOKUP(E265,Questions!$B$12:$D$15,3,FALSE)</f>
        <v>Single</v>
      </c>
    </row>
    <row r="266" spans="1:8" x14ac:dyDescent="0.35">
      <c r="A266" s="71">
        <v>19311</v>
      </c>
      <c r="B266" s="71">
        <v>25</v>
      </c>
      <c r="C266" s="137">
        <v>1635.81</v>
      </c>
      <c r="D266" s="137">
        <v>0</v>
      </c>
      <c r="E266" s="138" t="s">
        <v>119</v>
      </c>
      <c r="F266" s="138" t="str">
        <f t="shared" si="4"/>
        <v>Profit</v>
      </c>
      <c r="G266" s="139" t="str">
        <f>VLOOKUP(E266,Questions!$B$12:$D$15,2,FALSE)</f>
        <v>Male</v>
      </c>
      <c r="H266" s="139" t="str">
        <f>VLOOKUP(E266,Questions!$B$12:$D$15,3,FALSE)</f>
        <v>Single</v>
      </c>
    </row>
    <row r="267" spans="1:8" x14ac:dyDescent="0.35">
      <c r="A267" s="71">
        <v>19742</v>
      </c>
      <c r="B267" s="71">
        <v>69</v>
      </c>
      <c r="C267" s="137">
        <v>1020.26</v>
      </c>
      <c r="D267" s="137">
        <v>0</v>
      </c>
      <c r="E267" s="138" t="s">
        <v>118</v>
      </c>
      <c r="F267" s="138" t="str">
        <f t="shared" si="4"/>
        <v>Profit</v>
      </c>
      <c r="G267" s="139" t="str">
        <f>VLOOKUP(E267,Questions!$B$12:$D$15,2,FALSE)</f>
        <v>Female</v>
      </c>
      <c r="H267" s="139" t="str">
        <f>VLOOKUP(E267,Questions!$B$12:$D$15,3,FALSE)</f>
        <v>Single</v>
      </c>
    </row>
    <row r="268" spans="1:8" x14ac:dyDescent="0.35">
      <c r="A268" s="71">
        <v>13238</v>
      </c>
      <c r="B268" s="71">
        <v>55</v>
      </c>
      <c r="C268" s="137">
        <v>1604.18</v>
      </c>
      <c r="D268" s="137">
        <v>0</v>
      </c>
      <c r="E268" s="138" t="s">
        <v>117</v>
      </c>
      <c r="F268" s="138" t="str">
        <f t="shared" si="4"/>
        <v>Profit</v>
      </c>
      <c r="G268" s="139" t="str">
        <f>VLOOKUP(E268,Questions!$B$12:$D$15,2,FALSE)</f>
        <v>Female</v>
      </c>
      <c r="H268" s="139" t="str">
        <f>VLOOKUP(E268,Questions!$B$12:$D$15,3,FALSE)</f>
        <v>Married</v>
      </c>
    </row>
    <row r="269" spans="1:8" x14ac:dyDescent="0.35">
      <c r="A269" s="71">
        <v>18152</v>
      </c>
      <c r="B269" s="71">
        <v>30</v>
      </c>
      <c r="C269" s="137">
        <v>1854.46</v>
      </c>
      <c r="D269" s="137">
        <v>0</v>
      </c>
      <c r="E269" s="138" t="s">
        <v>119</v>
      </c>
      <c r="F269" s="138" t="str">
        <f t="shared" si="4"/>
        <v>Profit</v>
      </c>
      <c r="G269" s="139" t="str">
        <f>VLOOKUP(E269,Questions!$B$12:$D$15,2,FALSE)</f>
        <v>Male</v>
      </c>
      <c r="H269" s="139" t="str">
        <f>VLOOKUP(E269,Questions!$B$12:$D$15,3,FALSE)</f>
        <v>Single</v>
      </c>
    </row>
    <row r="270" spans="1:8" x14ac:dyDescent="0.35">
      <c r="A270" s="71">
        <v>11521</v>
      </c>
      <c r="B270" s="71">
        <v>25</v>
      </c>
      <c r="C270" s="137">
        <v>1923.6</v>
      </c>
      <c r="D270" s="137">
        <v>7243.25</v>
      </c>
      <c r="E270" s="138" t="s">
        <v>117</v>
      </c>
      <c r="F270" s="138" t="str">
        <f t="shared" si="4"/>
        <v>Loss</v>
      </c>
      <c r="G270" s="139" t="str">
        <f>VLOOKUP(E270,Questions!$B$12:$D$15,2,FALSE)</f>
        <v>Female</v>
      </c>
      <c r="H270" s="139" t="str">
        <f>VLOOKUP(E270,Questions!$B$12:$D$15,3,FALSE)</f>
        <v>Married</v>
      </c>
    </row>
    <row r="271" spans="1:8" x14ac:dyDescent="0.35">
      <c r="A271" s="71">
        <v>19464</v>
      </c>
      <c r="B271" s="71">
        <v>49</v>
      </c>
      <c r="C271" s="137">
        <v>2048.19</v>
      </c>
      <c r="D271" s="137">
        <v>0</v>
      </c>
      <c r="E271" s="138" t="s">
        <v>119</v>
      </c>
      <c r="F271" s="138" t="str">
        <f t="shared" si="4"/>
        <v>Profit</v>
      </c>
      <c r="G271" s="139" t="str">
        <f>VLOOKUP(E271,Questions!$B$12:$D$15,2,FALSE)</f>
        <v>Male</v>
      </c>
      <c r="H271" s="139" t="str">
        <f>VLOOKUP(E271,Questions!$B$12:$D$15,3,FALSE)</f>
        <v>Single</v>
      </c>
    </row>
    <row r="272" spans="1:8" x14ac:dyDescent="0.35">
      <c r="A272" s="71">
        <v>19548</v>
      </c>
      <c r="B272" s="71">
        <v>32</v>
      </c>
      <c r="C272" s="137">
        <v>1133.08</v>
      </c>
      <c r="D272" s="137">
        <v>0</v>
      </c>
      <c r="E272" s="138" t="s">
        <v>119</v>
      </c>
      <c r="F272" s="138" t="str">
        <f t="shared" si="4"/>
        <v>Profit</v>
      </c>
      <c r="G272" s="139" t="str">
        <f>VLOOKUP(E272,Questions!$B$12:$D$15,2,FALSE)</f>
        <v>Male</v>
      </c>
      <c r="H272" s="139" t="str">
        <f>VLOOKUP(E272,Questions!$B$12:$D$15,3,FALSE)</f>
        <v>Single</v>
      </c>
    </row>
    <row r="273" spans="1:8" x14ac:dyDescent="0.35">
      <c r="A273" s="71">
        <v>12990</v>
      </c>
      <c r="B273" s="71">
        <v>53</v>
      </c>
      <c r="C273" s="137">
        <v>2159.91</v>
      </c>
      <c r="D273" s="137">
        <v>493.7</v>
      </c>
      <c r="E273" s="138" t="s">
        <v>119</v>
      </c>
      <c r="F273" s="138" t="str">
        <f t="shared" si="4"/>
        <v>Profit</v>
      </c>
      <c r="G273" s="139" t="str">
        <f>VLOOKUP(E273,Questions!$B$12:$D$15,2,FALSE)</f>
        <v>Male</v>
      </c>
      <c r="H273" s="139" t="str">
        <f>VLOOKUP(E273,Questions!$B$12:$D$15,3,FALSE)</f>
        <v>Single</v>
      </c>
    </row>
    <row r="274" spans="1:8" x14ac:dyDescent="0.35">
      <c r="A274" s="71">
        <v>17584</v>
      </c>
      <c r="B274" s="71">
        <v>36</v>
      </c>
      <c r="C274" s="137">
        <v>2242.34</v>
      </c>
      <c r="D274" s="137">
        <v>1054.5999999999999</v>
      </c>
      <c r="E274" s="138" t="s">
        <v>119</v>
      </c>
      <c r="F274" s="138" t="str">
        <f t="shared" si="4"/>
        <v>Profit</v>
      </c>
      <c r="G274" s="139" t="str">
        <f>VLOOKUP(E274,Questions!$B$12:$D$15,2,FALSE)</f>
        <v>Male</v>
      </c>
      <c r="H274" s="139" t="str">
        <f>VLOOKUP(E274,Questions!$B$12:$D$15,3,FALSE)</f>
        <v>Single</v>
      </c>
    </row>
    <row r="275" spans="1:8" x14ac:dyDescent="0.35">
      <c r="A275" s="71">
        <v>19773</v>
      </c>
      <c r="B275" s="71">
        <v>16</v>
      </c>
      <c r="C275" s="137">
        <v>1956.48</v>
      </c>
      <c r="D275" s="137">
        <v>5791.49</v>
      </c>
      <c r="E275" s="138" t="s">
        <v>119</v>
      </c>
      <c r="F275" s="138" t="str">
        <f t="shared" si="4"/>
        <v>Loss</v>
      </c>
      <c r="G275" s="139" t="str">
        <f>VLOOKUP(E275,Questions!$B$12:$D$15,2,FALSE)</f>
        <v>Male</v>
      </c>
      <c r="H275" s="139" t="str">
        <f>VLOOKUP(E275,Questions!$B$12:$D$15,3,FALSE)</f>
        <v>Single</v>
      </c>
    </row>
    <row r="276" spans="1:8" x14ac:dyDescent="0.35">
      <c r="A276" s="71">
        <v>17021</v>
      </c>
      <c r="B276" s="71">
        <v>42</v>
      </c>
      <c r="C276" s="137">
        <v>679.55</v>
      </c>
      <c r="D276" s="137">
        <v>0</v>
      </c>
      <c r="E276" s="138" t="s">
        <v>117</v>
      </c>
      <c r="F276" s="138" t="str">
        <f t="shared" si="4"/>
        <v>Profit</v>
      </c>
      <c r="G276" s="139" t="str">
        <f>VLOOKUP(E276,Questions!$B$12:$D$15,2,FALSE)</f>
        <v>Female</v>
      </c>
      <c r="H276" s="139" t="str">
        <f>VLOOKUP(E276,Questions!$B$12:$D$15,3,FALSE)</f>
        <v>Married</v>
      </c>
    </row>
    <row r="277" spans="1:8" x14ac:dyDescent="0.35">
      <c r="A277" s="71">
        <v>15873</v>
      </c>
      <c r="B277" s="71">
        <v>61</v>
      </c>
      <c r="C277" s="137">
        <v>1669.36</v>
      </c>
      <c r="D277" s="137">
        <v>0</v>
      </c>
      <c r="E277" s="138" t="s">
        <v>117</v>
      </c>
      <c r="F277" s="138" t="str">
        <f t="shared" si="4"/>
        <v>Profit</v>
      </c>
      <c r="G277" s="139" t="str">
        <f>VLOOKUP(E277,Questions!$B$12:$D$15,2,FALSE)</f>
        <v>Female</v>
      </c>
      <c r="H277" s="139" t="str">
        <f>VLOOKUP(E277,Questions!$B$12:$D$15,3,FALSE)</f>
        <v>Married</v>
      </c>
    </row>
    <row r="278" spans="1:8" x14ac:dyDescent="0.35">
      <c r="A278" s="71">
        <v>16807</v>
      </c>
      <c r="B278" s="71">
        <v>50</v>
      </c>
      <c r="C278" s="137">
        <v>1079.6300000000001</v>
      </c>
      <c r="D278" s="137">
        <v>28028.55</v>
      </c>
      <c r="E278" s="138" t="s">
        <v>118</v>
      </c>
      <c r="F278" s="138" t="str">
        <f t="shared" si="4"/>
        <v>Loss</v>
      </c>
      <c r="G278" s="139" t="str">
        <f>VLOOKUP(E278,Questions!$B$12:$D$15,2,FALSE)</f>
        <v>Female</v>
      </c>
      <c r="H278" s="139" t="str">
        <f>VLOOKUP(E278,Questions!$B$12:$D$15,3,FALSE)</f>
        <v>Single</v>
      </c>
    </row>
    <row r="279" spans="1:8" x14ac:dyDescent="0.35">
      <c r="A279" s="71">
        <v>15600</v>
      </c>
      <c r="B279" s="71">
        <v>48</v>
      </c>
      <c r="C279" s="137">
        <v>2242.4899999999998</v>
      </c>
      <c r="D279" s="137">
        <v>0</v>
      </c>
      <c r="E279" s="138" t="s">
        <v>119</v>
      </c>
      <c r="F279" s="138" t="str">
        <f t="shared" si="4"/>
        <v>Profit</v>
      </c>
      <c r="G279" s="139" t="str">
        <f>VLOOKUP(E279,Questions!$B$12:$D$15,2,FALSE)</f>
        <v>Male</v>
      </c>
      <c r="H279" s="139" t="str">
        <f>VLOOKUP(E279,Questions!$B$12:$D$15,3,FALSE)</f>
        <v>Single</v>
      </c>
    </row>
    <row r="280" spans="1:8" x14ac:dyDescent="0.35">
      <c r="A280" s="71">
        <v>19564</v>
      </c>
      <c r="B280" s="71">
        <v>70</v>
      </c>
      <c r="C280" s="137">
        <v>218.89</v>
      </c>
      <c r="D280" s="137">
        <v>0</v>
      </c>
      <c r="E280" s="138" t="s">
        <v>117</v>
      </c>
      <c r="F280" s="138" t="str">
        <f t="shared" si="4"/>
        <v>Profit</v>
      </c>
      <c r="G280" s="139" t="str">
        <f>VLOOKUP(E280,Questions!$B$12:$D$15,2,FALSE)</f>
        <v>Female</v>
      </c>
      <c r="H280" s="139" t="str">
        <f>VLOOKUP(E280,Questions!$B$12:$D$15,3,FALSE)</f>
        <v>Married</v>
      </c>
    </row>
    <row r="281" spans="1:8" x14ac:dyDescent="0.35">
      <c r="A281" s="71">
        <v>19714</v>
      </c>
      <c r="B281" s="71">
        <v>63</v>
      </c>
      <c r="C281" s="137">
        <v>2277.08</v>
      </c>
      <c r="D281" s="137">
        <v>0</v>
      </c>
      <c r="E281" s="138" t="s">
        <v>107</v>
      </c>
      <c r="F281" s="138" t="str">
        <f t="shared" si="4"/>
        <v>Profit</v>
      </c>
      <c r="G281" s="139" t="str">
        <f>VLOOKUP(E281,Questions!$B$12:$D$15,2,FALSE)</f>
        <v>Male</v>
      </c>
      <c r="H281" s="139" t="str">
        <f>VLOOKUP(E281,Questions!$B$12:$D$15,3,FALSE)</f>
        <v>Married</v>
      </c>
    </row>
    <row r="282" spans="1:8" x14ac:dyDescent="0.35">
      <c r="A282" s="71">
        <v>16191</v>
      </c>
      <c r="B282" s="71">
        <v>16</v>
      </c>
      <c r="C282" s="137">
        <v>1709.29</v>
      </c>
      <c r="D282" s="137">
        <v>0</v>
      </c>
      <c r="E282" s="138" t="s">
        <v>119</v>
      </c>
      <c r="F282" s="138" t="str">
        <f t="shared" si="4"/>
        <v>Profit</v>
      </c>
      <c r="G282" s="139" t="str">
        <f>VLOOKUP(E282,Questions!$B$12:$D$15,2,FALSE)</f>
        <v>Male</v>
      </c>
      <c r="H282" s="139" t="str">
        <f>VLOOKUP(E282,Questions!$B$12:$D$15,3,FALSE)</f>
        <v>Single</v>
      </c>
    </row>
    <row r="283" spans="1:8" x14ac:dyDescent="0.35">
      <c r="A283" s="71">
        <v>14023</v>
      </c>
      <c r="B283" s="71">
        <v>23</v>
      </c>
      <c r="C283" s="137">
        <v>1805.85</v>
      </c>
      <c r="D283" s="137">
        <v>0</v>
      </c>
      <c r="E283" s="138" t="s">
        <v>118</v>
      </c>
      <c r="F283" s="138" t="str">
        <f t="shared" si="4"/>
        <v>Profit</v>
      </c>
      <c r="G283" s="139" t="str">
        <f>VLOOKUP(E283,Questions!$B$12:$D$15,2,FALSE)</f>
        <v>Female</v>
      </c>
      <c r="H283" s="139" t="str">
        <f>VLOOKUP(E283,Questions!$B$12:$D$15,3,FALSE)</f>
        <v>Single</v>
      </c>
    </row>
    <row r="284" spans="1:8" x14ac:dyDescent="0.35">
      <c r="A284" s="71">
        <v>11276</v>
      </c>
      <c r="B284" s="71">
        <v>46</v>
      </c>
      <c r="C284" s="137">
        <v>162.85</v>
      </c>
      <c r="D284" s="137">
        <v>0</v>
      </c>
      <c r="E284" s="138" t="s">
        <v>107</v>
      </c>
      <c r="F284" s="138" t="str">
        <f t="shared" si="4"/>
        <v>Profit</v>
      </c>
      <c r="G284" s="139" t="str">
        <f>VLOOKUP(E284,Questions!$B$12:$D$15,2,FALSE)</f>
        <v>Male</v>
      </c>
      <c r="H284" s="139" t="str">
        <f>VLOOKUP(E284,Questions!$B$12:$D$15,3,FALSE)</f>
        <v>Married</v>
      </c>
    </row>
    <row r="285" spans="1:8" x14ac:dyDescent="0.35">
      <c r="A285" s="71">
        <v>13533</v>
      </c>
      <c r="B285" s="71">
        <v>72</v>
      </c>
      <c r="C285" s="137">
        <v>1357.21</v>
      </c>
      <c r="D285" s="137">
        <v>0</v>
      </c>
      <c r="E285" s="138" t="s">
        <v>118</v>
      </c>
      <c r="F285" s="138" t="str">
        <f t="shared" si="4"/>
        <v>Profit</v>
      </c>
      <c r="G285" s="139" t="str">
        <f>VLOOKUP(E285,Questions!$B$12:$D$15,2,FALSE)</f>
        <v>Female</v>
      </c>
      <c r="H285" s="139" t="str">
        <f>VLOOKUP(E285,Questions!$B$12:$D$15,3,FALSE)</f>
        <v>Single</v>
      </c>
    </row>
    <row r="286" spans="1:8" x14ac:dyDescent="0.35">
      <c r="A286" s="71">
        <v>14133</v>
      </c>
      <c r="B286" s="71">
        <v>29</v>
      </c>
      <c r="C286" s="137">
        <v>1497.8</v>
      </c>
      <c r="D286" s="137">
        <v>2300.9699999999998</v>
      </c>
      <c r="E286" s="138" t="s">
        <v>119</v>
      </c>
      <c r="F286" s="138" t="str">
        <f t="shared" si="4"/>
        <v>Loss</v>
      </c>
      <c r="G286" s="139" t="str">
        <f>VLOOKUP(E286,Questions!$B$12:$D$15,2,FALSE)</f>
        <v>Male</v>
      </c>
      <c r="H286" s="139" t="str">
        <f>VLOOKUP(E286,Questions!$B$12:$D$15,3,FALSE)</f>
        <v>Single</v>
      </c>
    </row>
    <row r="287" spans="1:8" x14ac:dyDescent="0.35">
      <c r="A287" s="71">
        <v>19426</v>
      </c>
      <c r="B287" s="71">
        <v>77</v>
      </c>
      <c r="C287" s="137">
        <v>2006.53</v>
      </c>
      <c r="D287" s="137">
        <v>0</v>
      </c>
      <c r="E287" s="138" t="s">
        <v>118</v>
      </c>
      <c r="F287" s="138" t="str">
        <f t="shared" si="4"/>
        <v>Profit</v>
      </c>
      <c r="G287" s="139" t="str">
        <f>VLOOKUP(E287,Questions!$B$12:$D$15,2,FALSE)</f>
        <v>Female</v>
      </c>
      <c r="H287" s="139" t="str">
        <f>VLOOKUP(E287,Questions!$B$12:$D$15,3,FALSE)</f>
        <v>Single</v>
      </c>
    </row>
    <row r="288" spans="1:8" x14ac:dyDescent="0.35">
      <c r="A288" s="71">
        <v>11592</v>
      </c>
      <c r="B288" s="71">
        <v>20</v>
      </c>
      <c r="C288" s="137">
        <v>2049.0100000000002</v>
      </c>
      <c r="D288" s="137">
        <v>0</v>
      </c>
      <c r="E288" s="138" t="s">
        <v>119</v>
      </c>
      <c r="F288" s="138" t="str">
        <f t="shared" si="4"/>
        <v>Profit</v>
      </c>
      <c r="G288" s="139" t="str">
        <f>VLOOKUP(E288,Questions!$B$12:$D$15,2,FALSE)</f>
        <v>Male</v>
      </c>
      <c r="H288" s="139" t="str">
        <f>VLOOKUP(E288,Questions!$B$12:$D$15,3,FALSE)</f>
        <v>Single</v>
      </c>
    </row>
    <row r="289" spans="1:8" x14ac:dyDescent="0.35">
      <c r="A289" s="71">
        <v>16576</v>
      </c>
      <c r="B289" s="71">
        <v>48</v>
      </c>
      <c r="C289" s="137">
        <v>942.59</v>
      </c>
      <c r="D289" s="137">
        <v>3789.17</v>
      </c>
      <c r="E289" s="138" t="s">
        <v>107</v>
      </c>
      <c r="F289" s="138" t="str">
        <f t="shared" si="4"/>
        <v>Loss</v>
      </c>
      <c r="G289" s="139" t="str">
        <f>VLOOKUP(E289,Questions!$B$12:$D$15,2,FALSE)</f>
        <v>Male</v>
      </c>
      <c r="H289" s="139" t="str">
        <f>VLOOKUP(E289,Questions!$B$12:$D$15,3,FALSE)</f>
        <v>Married</v>
      </c>
    </row>
    <row r="290" spans="1:8" x14ac:dyDescent="0.35">
      <c r="A290" s="71">
        <v>13327</v>
      </c>
      <c r="B290" s="71">
        <v>79</v>
      </c>
      <c r="C290" s="137">
        <v>2138.84</v>
      </c>
      <c r="D290" s="137">
        <v>2213.9</v>
      </c>
      <c r="E290" s="138" t="s">
        <v>117</v>
      </c>
      <c r="F290" s="138" t="str">
        <f t="shared" si="4"/>
        <v>Loss</v>
      </c>
      <c r="G290" s="139" t="str">
        <f>VLOOKUP(E290,Questions!$B$12:$D$15,2,FALSE)</f>
        <v>Female</v>
      </c>
      <c r="H290" s="139" t="str">
        <f>VLOOKUP(E290,Questions!$B$12:$D$15,3,FALSE)</f>
        <v>Married</v>
      </c>
    </row>
    <row r="291" spans="1:8" x14ac:dyDescent="0.35">
      <c r="A291" s="71">
        <v>18654</v>
      </c>
      <c r="B291" s="71">
        <v>22</v>
      </c>
      <c r="C291" s="137">
        <v>881.19</v>
      </c>
      <c r="D291" s="137">
        <v>0</v>
      </c>
      <c r="E291" s="138" t="s">
        <v>119</v>
      </c>
      <c r="F291" s="138" t="str">
        <f t="shared" si="4"/>
        <v>Profit</v>
      </c>
      <c r="G291" s="139" t="str">
        <f>VLOOKUP(E291,Questions!$B$12:$D$15,2,FALSE)</f>
        <v>Male</v>
      </c>
      <c r="H291" s="139" t="str">
        <f>VLOOKUP(E291,Questions!$B$12:$D$15,3,FALSE)</f>
        <v>Single</v>
      </c>
    </row>
    <row r="292" spans="1:8" x14ac:dyDescent="0.35">
      <c r="A292" s="71">
        <v>17501</v>
      </c>
      <c r="B292" s="71">
        <v>74</v>
      </c>
      <c r="C292" s="137">
        <v>1018.36</v>
      </c>
      <c r="D292" s="137">
        <v>0</v>
      </c>
      <c r="E292" s="138" t="s">
        <v>117</v>
      </c>
      <c r="F292" s="138" t="str">
        <f t="shared" si="4"/>
        <v>Profit</v>
      </c>
      <c r="G292" s="139" t="str">
        <f>VLOOKUP(E292,Questions!$B$12:$D$15,2,FALSE)</f>
        <v>Female</v>
      </c>
      <c r="H292" s="139" t="str">
        <f>VLOOKUP(E292,Questions!$B$12:$D$15,3,FALSE)</f>
        <v>Married</v>
      </c>
    </row>
    <row r="293" spans="1:8" x14ac:dyDescent="0.35">
      <c r="A293" s="71">
        <v>17145</v>
      </c>
      <c r="B293" s="71">
        <v>63</v>
      </c>
      <c r="C293" s="137">
        <v>1399.56</v>
      </c>
      <c r="D293" s="137">
        <v>1495.45</v>
      </c>
      <c r="E293" s="138" t="s">
        <v>107</v>
      </c>
      <c r="F293" s="138" t="str">
        <f t="shared" si="4"/>
        <v>Loss</v>
      </c>
      <c r="G293" s="139" t="str">
        <f>VLOOKUP(E293,Questions!$B$12:$D$15,2,FALSE)</f>
        <v>Male</v>
      </c>
      <c r="H293" s="139" t="str">
        <f>VLOOKUP(E293,Questions!$B$12:$D$15,3,FALSE)</f>
        <v>Married</v>
      </c>
    </row>
    <row r="294" spans="1:8" x14ac:dyDescent="0.35">
      <c r="A294" s="71">
        <v>12150</v>
      </c>
      <c r="B294" s="71">
        <v>27</v>
      </c>
      <c r="C294" s="137">
        <v>1338.32</v>
      </c>
      <c r="D294" s="137">
        <v>1235.42</v>
      </c>
      <c r="E294" s="138" t="s">
        <v>118</v>
      </c>
      <c r="F294" s="138" t="str">
        <f t="shared" si="4"/>
        <v>Profit</v>
      </c>
      <c r="G294" s="139" t="str">
        <f>VLOOKUP(E294,Questions!$B$12:$D$15,2,FALSE)</f>
        <v>Female</v>
      </c>
      <c r="H294" s="139" t="str">
        <f>VLOOKUP(E294,Questions!$B$12:$D$15,3,FALSE)</f>
        <v>Single</v>
      </c>
    </row>
    <row r="295" spans="1:8" x14ac:dyDescent="0.35">
      <c r="A295" s="71">
        <v>16114</v>
      </c>
      <c r="B295" s="71">
        <v>75</v>
      </c>
      <c r="C295" s="137">
        <v>2257.0300000000002</v>
      </c>
      <c r="D295" s="137">
        <v>0</v>
      </c>
      <c r="E295" s="138" t="s">
        <v>107</v>
      </c>
      <c r="F295" s="138" t="str">
        <f t="shared" si="4"/>
        <v>Profit</v>
      </c>
      <c r="G295" s="139" t="str">
        <f>VLOOKUP(E295,Questions!$B$12:$D$15,2,FALSE)</f>
        <v>Male</v>
      </c>
      <c r="H295" s="139" t="str">
        <f>VLOOKUP(E295,Questions!$B$12:$D$15,3,FALSE)</f>
        <v>Married</v>
      </c>
    </row>
    <row r="296" spans="1:8" x14ac:dyDescent="0.35">
      <c r="A296" s="71">
        <v>18321</v>
      </c>
      <c r="B296" s="71">
        <v>28</v>
      </c>
      <c r="C296" s="137">
        <v>1467.22</v>
      </c>
      <c r="D296" s="137">
        <v>0</v>
      </c>
      <c r="E296" s="138" t="s">
        <v>118</v>
      </c>
      <c r="F296" s="138" t="str">
        <f t="shared" si="4"/>
        <v>Profit</v>
      </c>
      <c r="G296" s="139" t="str">
        <f>VLOOKUP(E296,Questions!$B$12:$D$15,2,FALSE)</f>
        <v>Female</v>
      </c>
      <c r="H296" s="139" t="str">
        <f>VLOOKUP(E296,Questions!$B$12:$D$15,3,FALSE)</f>
        <v>Single</v>
      </c>
    </row>
    <row r="297" spans="1:8" x14ac:dyDescent="0.35">
      <c r="A297" s="71">
        <v>13427</v>
      </c>
      <c r="B297" s="71">
        <v>38</v>
      </c>
      <c r="C297" s="137">
        <v>1196.1099999999999</v>
      </c>
      <c r="D297" s="137">
        <v>0</v>
      </c>
      <c r="E297" s="138" t="s">
        <v>119</v>
      </c>
      <c r="F297" s="138" t="str">
        <f t="shared" si="4"/>
        <v>Profit</v>
      </c>
      <c r="G297" s="139" t="str">
        <f>VLOOKUP(E297,Questions!$B$12:$D$15,2,FALSE)</f>
        <v>Male</v>
      </c>
      <c r="H297" s="139" t="str">
        <f>VLOOKUP(E297,Questions!$B$12:$D$15,3,FALSE)</f>
        <v>Single</v>
      </c>
    </row>
    <row r="298" spans="1:8" x14ac:dyDescent="0.35">
      <c r="A298" s="71">
        <v>11177</v>
      </c>
      <c r="B298" s="71">
        <v>73</v>
      </c>
      <c r="C298" s="137">
        <v>3139.84</v>
      </c>
      <c r="D298" s="137">
        <v>910.31</v>
      </c>
      <c r="E298" s="138" t="s">
        <v>119</v>
      </c>
      <c r="F298" s="138" t="str">
        <f t="shared" si="4"/>
        <v>Profit</v>
      </c>
      <c r="G298" s="139" t="str">
        <f>VLOOKUP(E298,Questions!$B$12:$D$15,2,FALSE)</f>
        <v>Male</v>
      </c>
      <c r="H298" s="139" t="str">
        <f>VLOOKUP(E298,Questions!$B$12:$D$15,3,FALSE)</f>
        <v>Single</v>
      </c>
    </row>
    <row r="299" spans="1:8" x14ac:dyDescent="0.35">
      <c r="A299" s="71">
        <v>16414</v>
      </c>
      <c r="B299" s="71">
        <v>23</v>
      </c>
      <c r="C299" s="137">
        <v>1887.45</v>
      </c>
      <c r="D299" s="137">
        <v>0</v>
      </c>
      <c r="E299" s="138" t="s">
        <v>118</v>
      </c>
      <c r="F299" s="138" t="str">
        <f t="shared" si="4"/>
        <v>Profit</v>
      </c>
      <c r="G299" s="139" t="str">
        <f>VLOOKUP(E299,Questions!$B$12:$D$15,2,FALSE)</f>
        <v>Female</v>
      </c>
      <c r="H299" s="139" t="str">
        <f>VLOOKUP(E299,Questions!$B$12:$D$15,3,FALSE)</f>
        <v>Single</v>
      </c>
    </row>
    <row r="300" spans="1:8" x14ac:dyDescent="0.35">
      <c r="A300" s="71">
        <v>11982</v>
      </c>
      <c r="B300" s="71">
        <v>34</v>
      </c>
      <c r="C300" s="137">
        <v>756.41</v>
      </c>
      <c r="D300" s="137">
        <v>0</v>
      </c>
      <c r="E300" s="138" t="s">
        <v>119</v>
      </c>
      <c r="F300" s="138" t="str">
        <f t="shared" si="4"/>
        <v>Profit</v>
      </c>
      <c r="G300" s="139" t="str">
        <f>VLOOKUP(E300,Questions!$B$12:$D$15,2,FALSE)</f>
        <v>Male</v>
      </c>
      <c r="H300" s="139" t="str">
        <f>VLOOKUP(E300,Questions!$B$12:$D$15,3,FALSE)</f>
        <v>Single</v>
      </c>
    </row>
    <row r="301" spans="1:8" x14ac:dyDescent="0.35">
      <c r="A301" s="71">
        <v>11152</v>
      </c>
      <c r="B301" s="71">
        <v>73</v>
      </c>
      <c r="C301" s="137">
        <v>986.46</v>
      </c>
      <c r="D301" s="137">
        <v>0</v>
      </c>
      <c r="E301" s="138" t="s">
        <v>119</v>
      </c>
      <c r="F301" s="138" t="str">
        <f t="shared" si="4"/>
        <v>Profit</v>
      </c>
      <c r="G301" s="139" t="str">
        <f>VLOOKUP(E301,Questions!$B$12:$D$15,2,FALSE)</f>
        <v>Male</v>
      </c>
      <c r="H301" s="139" t="str">
        <f>VLOOKUP(E301,Questions!$B$12:$D$15,3,FALSE)</f>
        <v>Single</v>
      </c>
    </row>
    <row r="302" spans="1:8" x14ac:dyDescent="0.35">
      <c r="A302" s="71">
        <v>19861</v>
      </c>
      <c r="B302" s="71">
        <v>45</v>
      </c>
      <c r="C302" s="137">
        <v>1325.34</v>
      </c>
      <c r="D302" s="137">
        <v>2034.92</v>
      </c>
      <c r="E302" s="138" t="s">
        <v>117</v>
      </c>
      <c r="F302" s="138" t="str">
        <f t="shared" si="4"/>
        <v>Loss</v>
      </c>
      <c r="G302" s="139" t="str">
        <f>VLOOKUP(E302,Questions!$B$12:$D$15,2,FALSE)</f>
        <v>Female</v>
      </c>
      <c r="H302" s="139" t="str">
        <f>VLOOKUP(E302,Questions!$B$12:$D$15,3,FALSE)</f>
        <v>Married</v>
      </c>
    </row>
    <row r="303" spans="1:8" x14ac:dyDescent="0.35">
      <c r="A303" s="71">
        <v>16394</v>
      </c>
      <c r="B303" s="71">
        <v>59</v>
      </c>
      <c r="C303" s="137">
        <v>1274.3399999999999</v>
      </c>
      <c r="D303" s="137">
        <v>0</v>
      </c>
      <c r="E303" s="138" t="s">
        <v>107</v>
      </c>
      <c r="F303" s="138" t="str">
        <f t="shared" si="4"/>
        <v>Profit</v>
      </c>
      <c r="G303" s="139" t="str">
        <f>VLOOKUP(E303,Questions!$B$12:$D$15,2,FALSE)</f>
        <v>Male</v>
      </c>
      <c r="H303" s="139" t="str">
        <f>VLOOKUP(E303,Questions!$B$12:$D$15,3,FALSE)</f>
        <v>Married</v>
      </c>
    </row>
    <row r="304" spans="1:8" x14ac:dyDescent="0.35">
      <c r="A304" s="71">
        <v>14363</v>
      </c>
      <c r="B304" s="71">
        <v>45</v>
      </c>
      <c r="C304" s="137">
        <v>766.86</v>
      </c>
      <c r="D304" s="137">
        <v>0</v>
      </c>
      <c r="E304" s="138" t="s">
        <v>118</v>
      </c>
      <c r="F304" s="138" t="str">
        <f t="shared" si="4"/>
        <v>Profit</v>
      </c>
      <c r="G304" s="139" t="str">
        <f>VLOOKUP(E304,Questions!$B$12:$D$15,2,FALSE)</f>
        <v>Female</v>
      </c>
      <c r="H304" s="139" t="str">
        <f>VLOOKUP(E304,Questions!$B$12:$D$15,3,FALSE)</f>
        <v>Single</v>
      </c>
    </row>
    <row r="305" spans="1:8" x14ac:dyDescent="0.35">
      <c r="A305" s="71">
        <v>17976</v>
      </c>
      <c r="B305" s="71">
        <v>34</v>
      </c>
      <c r="C305" s="137">
        <v>1514.92</v>
      </c>
      <c r="D305" s="137">
        <v>792.24</v>
      </c>
      <c r="E305" s="138" t="s">
        <v>119</v>
      </c>
      <c r="F305" s="138" t="str">
        <f t="shared" si="4"/>
        <v>Profit</v>
      </c>
      <c r="G305" s="139" t="str">
        <f>VLOOKUP(E305,Questions!$B$12:$D$15,2,FALSE)</f>
        <v>Male</v>
      </c>
      <c r="H305" s="139" t="str">
        <f>VLOOKUP(E305,Questions!$B$12:$D$15,3,FALSE)</f>
        <v>Single</v>
      </c>
    </row>
    <row r="306" spans="1:8" x14ac:dyDescent="0.35">
      <c r="A306" s="71">
        <v>18603</v>
      </c>
      <c r="B306" s="71">
        <v>55</v>
      </c>
      <c r="C306" s="137">
        <v>1781.76</v>
      </c>
      <c r="D306" s="137">
        <v>6351.25</v>
      </c>
      <c r="E306" s="138" t="s">
        <v>119</v>
      </c>
      <c r="F306" s="138" t="str">
        <f t="shared" si="4"/>
        <v>Loss</v>
      </c>
      <c r="G306" s="139" t="str">
        <f>VLOOKUP(E306,Questions!$B$12:$D$15,2,FALSE)</f>
        <v>Male</v>
      </c>
      <c r="H306" s="139" t="str">
        <f>VLOOKUP(E306,Questions!$B$12:$D$15,3,FALSE)</f>
        <v>Single</v>
      </c>
    </row>
    <row r="307" spans="1:8" x14ac:dyDescent="0.35">
      <c r="A307" s="71">
        <v>19474</v>
      </c>
      <c r="B307" s="71">
        <v>53</v>
      </c>
      <c r="C307" s="137">
        <v>1785.74</v>
      </c>
      <c r="D307" s="137">
        <v>5891.11</v>
      </c>
      <c r="E307" s="138" t="s">
        <v>117</v>
      </c>
      <c r="F307" s="138" t="str">
        <f t="shared" si="4"/>
        <v>Loss</v>
      </c>
      <c r="G307" s="139" t="str">
        <f>VLOOKUP(E307,Questions!$B$12:$D$15,2,FALSE)</f>
        <v>Female</v>
      </c>
      <c r="H307" s="139" t="str">
        <f>VLOOKUP(E307,Questions!$B$12:$D$15,3,FALSE)</f>
        <v>Married</v>
      </c>
    </row>
    <row r="308" spans="1:8" x14ac:dyDescent="0.35">
      <c r="A308" s="71">
        <v>13315</v>
      </c>
      <c r="B308" s="71">
        <v>67</v>
      </c>
      <c r="C308" s="137">
        <v>1775.14</v>
      </c>
      <c r="D308" s="137">
        <v>0</v>
      </c>
      <c r="E308" s="138" t="s">
        <v>117</v>
      </c>
      <c r="F308" s="138" t="str">
        <f t="shared" si="4"/>
        <v>Profit</v>
      </c>
      <c r="G308" s="139" t="str">
        <f>VLOOKUP(E308,Questions!$B$12:$D$15,2,FALSE)</f>
        <v>Female</v>
      </c>
      <c r="H308" s="139" t="str">
        <f>VLOOKUP(E308,Questions!$B$12:$D$15,3,FALSE)</f>
        <v>Married</v>
      </c>
    </row>
    <row r="309" spans="1:8" x14ac:dyDescent="0.35">
      <c r="A309" s="71">
        <v>19986</v>
      </c>
      <c r="B309" s="71">
        <v>67</v>
      </c>
      <c r="C309" s="137">
        <v>1404.21</v>
      </c>
      <c r="D309" s="137">
        <v>1196.54</v>
      </c>
      <c r="E309" s="138" t="s">
        <v>117</v>
      </c>
      <c r="F309" s="138" t="str">
        <f t="shared" si="4"/>
        <v>Profit</v>
      </c>
      <c r="G309" s="139" t="str">
        <f>VLOOKUP(E309,Questions!$B$12:$D$15,2,FALSE)</f>
        <v>Female</v>
      </c>
      <c r="H309" s="139" t="str">
        <f>VLOOKUP(E309,Questions!$B$12:$D$15,3,FALSE)</f>
        <v>Married</v>
      </c>
    </row>
    <row r="310" spans="1:8" x14ac:dyDescent="0.35">
      <c r="A310" s="71">
        <v>15350</v>
      </c>
      <c r="B310" s="71">
        <v>76</v>
      </c>
      <c r="C310" s="137">
        <v>1440.52</v>
      </c>
      <c r="D310" s="137">
        <v>0</v>
      </c>
      <c r="E310" s="138" t="s">
        <v>107</v>
      </c>
      <c r="F310" s="138" t="str">
        <f t="shared" si="4"/>
        <v>Profit</v>
      </c>
      <c r="G310" s="139" t="str">
        <f>VLOOKUP(E310,Questions!$B$12:$D$15,2,FALSE)</f>
        <v>Male</v>
      </c>
      <c r="H310" s="139" t="str">
        <f>VLOOKUP(E310,Questions!$B$12:$D$15,3,FALSE)</f>
        <v>Married</v>
      </c>
    </row>
    <row r="311" spans="1:8" x14ac:dyDescent="0.35">
      <c r="A311" s="71">
        <v>16681</v>
      </c>
      <c r="B311" s="71">
        <v>67</v>
      </c>
      <c r="C311" s="137">
        <v>272.35000000000002</v>
      </c>
      <c r="D311" s="137">
        <v>0</v>
      </c>
      <c r="E311" s="138" t="s">
        <v>107</v>
      </c>
      <c r="F311" s="138" t="str">
        <f t="shared" si="4"/>
        <v>Profit</v>
      </c>
      <c r="G311" s="139" t="str">
        <f>VLOOKUP(E311,Questions!$B$12:$D$15,2,FALSE)</f>
        <v>Male</v>
      </c>
      <c r="H311" s="139" t="str">
        <f>VLOOKUP(E311,Questions!$B$12:$D$15,3,FALSE)</f>
        <v>Married</v>
      </c>
    </row>
    <row r="312" spans="1:8" x14ac:dyDescent="0.35">
      <c r="A312" s="71">
        <v>18764</v>
      </c>
      <c r="B312" s="71">
        <v>58</v>
      </c>
      <c r="C312" s="137">
        <v>1959.67</v>
      </c>
      <c r="D312" s="137">
        <v>0</v>
      </c>
      <c r="E312" s="138" t="s">
        <v>107</v>
      </c>
      <c r="F312" s="138" t="str">
        <f t="shared" si="4"/>
        <v>Profit</v>
      </c>
      <c r="G312" s="139" t="str">
        <f>VLOOKUP(E312,Questions!$B$12:$D$15,2,FALSE)</f>
        <v>Male</v>
      </c>
      <c r="H312" s="139" t="str">
        <f>VLOOKUP(E312,Questions!$B$12:$D$15,3,FALSE)</f>
        <v>Married</v>
      </c>
    </row>
    <row r="313" spans="1:8" x14ac:dyDescent="0.35">
      <c r="A313" s="71">
        <v>13721</v>
      </c>
      <c r="B313" s="71">
        <v>16</v>
      </c>
      <c r="C313" s="137">
        <v>1199.93</v>
      </c>
      <c r="D313" s="137">
        <v>0</v>
      </c>
      <c r="E313" s="138" t="s">
        <v>118</v>
      </c>
      <c r="F313" s="138" t="str">
        <f t="shared" si="4"/>
        <v>Profit</v>
      </c>
      <c r="G313" s="139" t="str">
        <f>VLOOKUP(E313,Questions!$B$12:$D$15,2,FALSE)</f>
        <v>Female</v>
      </c>
      <c r="H313" s="139" t="str">
        <f>VLOOKUP(E313,Questions!$B$12:$D$15,3,FALSE)</f>
        <v>Single</v>
      </c>
    </row>
    <row r="314" spans="1:8" x14ac:dyDescent="0.35">
      <c r="A314" s="71">
        <v>19482</v>
      </c>
      <c r="B314" s="71">
        <v>80</v>
      </c>
      <c r="C314" s="137">
        <v>2110.8200000000002</v>
      </c>
      <c r="D314" s="137">
        <v>0</v>
      </c>
      <c r="E314" s="138" t="s">
        <v>119</v>
      </c>
      <c r="F314" s="138" t="str">
        <f t="shared" si="4"/>
        <v>Profit</v>
      </c>
      <c r="G314" s="139" t="str">
        <f>VLOOKUP(E314,Questions!$B$12:$D$15,2,FALSE)</f>
        <v>Male</v>
      </c>
      <c r="H314" s="139" t="str">
        <f>VLOOKUP(E314,Questions!$B$12:$D$15,3,FALSE)</f>
        <v>Single</v>
      </c>
    </row>
    <row r="315" spans="1:8" x14ac:dyDescent="0.35">
      <c r="A315" s="71">
        <v>16749</v>
      </c>
      <c r="B315" s="71">
        <v>16</v>
      </c>
      <c r="C315" s="137">
        <v>1798.58</v>
      </c>
      <c r="D315" s="137">
        <v>0</v>
      </c>
      <c r="E315" s="138" t="s">
        <v>118</v>
      </c>
      <c r="F315" s="138" t="str">
        <f t="shared" si="4"/>
        <v>Profit</v>
      </c>
      <c r="G315" s="139" t="str">
        <f>VLOOKUP(E315,Questions!$B$12:$D$15,2,FALSE)</f>
        <v>Female</v>
      </c>
      <c r="H315" s="139" t="str">
        <f>VLOOKUP(E315,Questions!$B$12:$D$15,3,FALSE)</f>
        <v>Single</v>
      </c>
    </row>
    <row r="316" spans="1:8" x14ac:dyDescent="0.35">
      <c r="A316" s="71">
        <v>19997</v>
      </c>
      <c r="B316" s="71">
        <v>25</v>
      </c>
      <c r="C316" s="137">
        <v>1425.47</v>
      </c>
      <c r="D316" s="137">
        <v>0</v>
      </c>
      <c r="E316" s="138" t="s">
        <v>118</v>
      </c>
      <c r="F316" s="138" t="str">
        <f t="shared" si="4"/>
        <v>Profit</v>
      </c>
      <c r="G316" s="139" t="str">
        <f>VLOOKUP(E316,Questions!$B$12:$D$15,2,FALSE)</f>
        <v>Female</v>
      </c>
      <c r="H316" s="139" t="str">
        <f>VLOOKUP(E316,Questions!$B$12:$D$15,3,FALSE)</f>
        <v>Single</v>
      </c>
    </row>
    <row r="317" spans="1:8" x14ac:dyDescent="0.35">
      <c r="A317" s="71">
        <v>13121</v>
      </c>
      <c r="B317" s="71">
        <v>16</v>
      </c>
      <c r="C317" s="137">
        <v>2504.81</v>
      </c>
      <c r="D317" s="137">
        <v>594.08000000000004</v>
      </c>
      <c r="E317" s="138" t="s">
        <v>118</v>
      </c>
      <c r="F317" s="138" t="str">
        <f t="shared" si="4"/>
        <v>Profit</v>
      </c>
      <c r="G317" s="139" t="str">
        <f>VLOOKUP(E317,Questions!$B$12:$D$15,2,FALSE)</f>
        <v>Female</v>
      </c>
      <c r="H317" s="139" t="str">
        <f>VLOOKUP(E317,Questions!$B$12:$D$15,3,FALSE)</f>
        <v>Single</v>
      </c>
    </row>
    <row r="318" spans="1:8" x14ac:dyDescent="0.35">
      <c r="A318" s="71">
        <v>17191</v>
      </c>
      <c r="B318" s="71">
        <v>74</v>
      </c>
      <c r="C318" s="137">
        <v>2079.48</v>
      </c>
      <c r="D318" s="137">
        <v>1116.6600000000001</v>
      </c>
      <c r="E318" s="138" t="s">
        <v>117</v>
      </c>
      <c r="F318" s="138" t="str">
        <f t="shared" si="4"/>
        <v>Profit</v>
      </c>
      <c r="G318" s="139" t="str">
        <f>VLOOKUP(E318,Questions!$B$12:$D$15,2,FALSE)</f>
        <v>Female</v>
      </c>
      <c r="H318" s="139" t="str">
        <f>VLOOKUP(E318,Questions!$B$12:$D$15,3,FALSE)</f>
        <v>Married</v>
      </c>
    </row>
    <row r="319" spans="1:8" x14ac:dyDescent="0.35">
      <c r="A319" s="71">
        <v>19375</v>
      </c>
      <c r="B319" s="71">
        <v>20</v>
      </c>
      <c r="C319" s="137">
        <v>1393.36</v>
      </c>
      <c r="D319" s="137">
        <v>1191.3900000000001</v>
      </c>
      <c r="E319" s="138" t="s">
        <v>118</v>
      </c>
      <c r="F319" s="138" t="str">
        <f t="shared" si="4"/>
        <v>Profit</v>
      </c>
      <c r="G319" s="139" t="str">
        <f>VLOOKUP(E319,Questions!$B$12:$D$15,2,FALSE)</f>
        <v>Female</v>
      </c>
      <c r="H319" s="139" t="str">
        <f>VLOOKUP(E319,Questions!$B$12:$D$15,3,FALSE)</f>
        <v>Single</v>
      </c>
    </row>
    <row r="320" spans="1:8" x14ac:dyDescent="0.35">
      <c r="A320" s="71">
        <v>11717</v>
      </c>
      <c r="B320" s="71">
        <v>47</v>
      </c>
      <c r="C320" s="137">
        <v>951.15</v>
      </c>
      <c r="D320" s="137">
        <v>0</v>
      </c>
      <c r="E320" s="138" t="s">
        <v>117</v>
      </c>
      <c r="F320" s="138" t="str">
        <f t="shared" si="4"/>
        <v>Profit</v>
      </c>
      <c r="G320" s="139" t="str">
        <f>VLOOKUP(E320,Questions!$B$12:$D$15,2,FALSE)</f>
        <v>Female</v>
      </c>
      <c r="H320" s="139" t="str">
        <f>VLOOKUP(E320,Questions!$B$12:$D$15,3,FALSE)</f>
        <v>Married</v>
      </c>
    </row>
    <row r="321" spans="1:8" x14ac:dyDescent="0.35">
      <c r="A321" s="71">
        <v>14682</v>
      </c>
      <c r="B321" s="71">
        <v>62</v>
      </c>
      <c r="C321" s="137">
        <v>1894.83</v>
      </c>
      <c r="D321" s="137">
        <v>882.53</v>
      </c>
      <c r="E321" s="138" t="s">
        <v>119</v>
      </c>
      <c r="F321" s="138" t="str">
        <f t="shared" si="4"/>
        <v>Profit</v>
      </c>
      <c r="G321" s="139" t="str">
        <f>VLOOKUP(E321,Questions!$B$12:$D$15,2,FALSE)</f>
        <v>Male</v>
      </c>
      <c r="H321" s="139" t="str">
        <f>VLOOKUP(E321,Questions!$B$12:$D$15,3,FALSE)</f>
        <v>Single</v>
      </c>
    </row>
    <row r="322" spans="1:8" x14ac:dyDescent="0.35">
      <c r="A322" s="71">
        <v>14982</v>
      </c>
      <c r="B322" s="71">
        <v>43</v>
      </c>
      <c r="C322" s="137">
        <v>859.71</v>
      </c>
      <c r="D322" s="137">
        <v>489.1</v>
      </c>
      <c r="E322" s="138" t="s">
        <v>119</v>
      </c>
      <c r="F322" s="138" t="str">
        <f t="shared" si="4"/>
        <v>Profit</v>
      </c>
      <c r="G322" s="139" t="str">
        <f>VLOOKUP(E322,Questions!$B$12:$D$15,2,FALSE)</f>
        <v>Male</v>
      </c>
      <c r="H322" s="139" t="str">
        <f>VLOOKUP(E322,Questions!$B$12:$D$15,3,FALSE)</f>
        <v>Single</v>
      </c>
    </row>
    <row r="323" spans="1:8" x14ac:dyDescent="0.35">
      <c r="A323" s="71">
        <v>12872</v>
      </c>
      <c r="B323" s="71">
        <v>60</v>
      </c>
      <c r="C323" s="137">
        <v>1692.83</v>
      </c>
      <c r="D323" s="137">
        <v>0</v>
      </c>
      <c r="E323" s="138" t="s">
        <v>117</v>
      </c>
      <c r="F323" s="138" t="str">
        <f t="shared" ref="F323:F386" si="5">IF(C323&gt;D323, "Profit","Loss")</f>
        <v>Profit</v>
      </c>
      <c r="G323" s="139" t="str">
        <f>VLOOKUP(E323,Questions!$B$12:$D$15,2,FALSE)</f>
        <v>Female</v>
      </c>
      <c r="H323" s="139" t="str">
        <f>VLOOKUP(E323,Questions!$B$12:$D$15,3,FALSE)</f>
        <v>Married</v>
      </c>
    </row>
    <row r="324" spans="1:8" x14ac:dyDescent="0.35">
      <c r="A324" s="71">
        <v>13073</v>
      </c>
      <c r="B324" s="71">
        <v>19</v>
      </c>
      <c r="C324" s="137">
        <v>2211.83</v>
      </c>
      <c r="D324" s="137">
        <v>8827.85</v>
      </c>
      <c r="E324" s="138" t="s">
        <v>118</v>
      </c>
      <c r="F324" s="138" t="str">
        <f t="shared" si="5"/>
        <v>Loss</v>
      </c>
      <c r="G324" s="139" t="str">
        <f>VLOOKUP(E324,Questions!$B$12:$D$15,2,FALSE)</f>
        <v>Female</v>
      </c>
      <c r="H324" s="139" t="str">
        <f>VLOOKUP(E324,Questions!$B$12:$D$15,3,FALSE)</f>
        <v>Single</v>
      </c>
    </row>
    <row r="325" spans="1:8" x14ac:dyDescent="0.35">
      <c r="A325" s="71">
        <v>12247</v>
      </c>
      <c r="B325" s="71">
        <v>50</v>
      </c>
      <c r="C325" s="137">
        <v>1814.1</v>
      </c>
      <c r="D325" s="137">
        <v>0</v>
      </c>
      <c r="E325" s="138" t="s">
        <v>117</v>
      </c>
      <c r="F325" s="138" t="str">
        <f t="shared" si="5"/>
        <v>Profit</v>
      </c>
      <c r="G325" s="139" t="str">
        <f>VLOOKUP(E325,Questions!$B$12:$D$15,2,FALSE)</f>
        <v>Female</v>
      </c>
      <c r="H325" s="139" t="str">
        <f>VLOOKUP(E325,Questions!$B$12:$D$15,3,FALSE)</f>
        <v>Married</v>
      </c>
    </row>
    <row r="326" spans="1:8" x14ac:dyDescent="0.35">
      <c r="A326" s="71">
        <v>15735</v>
      </c>
      <c r="B326" s="71">
        <v>55</v>
      </c>
      <c r="C326" s="137">
        <v>1325.14</v>
      </c>
      <c r="D326" s="137">
        <v>0</v>
      </c>
      <c r="E326" s="138" t="s">
        <v>118</v>
      </c>
      <c r="F326" s="138" t="str">
        <f t="shared" si="5"/>
        <v>Profit</v>
      </c>
      <c r="G326" s="139" t="str">
        <f>VLOOKUP(E326,Questions!$B$12:$D$15,2,FALSE)</f>
        <v>Female</v>
      </c>
      <c r="H326" s="139" t="str">
        <f>VLOOKUP(E326,Questions!$B$12:$D$15,3,FALSE)</f>
        <v>Single</v>
      </c>
    </row>
    <row r="327" spans="1:8" x14ac:dyDescent="0.35">
      <c r="A327" s="71">
        <v>18245</v>
      </c>
      <c r="B327" s="71">
        <v>21</v>
      </c>
      <c r="C327" s="137">
        <v>1512.97</v>
      </c>
      <c r="D327" s="137">
        <v>0</v>
      </c>
      <c r="E327" s="138" t="s">
        <v>119</v>
      </c>
      <c r="F327" s="138" t="str">
        <f t="shared" si="5"/>
        <v>Profit</v>
      </c>
      <c r="G327" s="139" t="str">
        <f>VLOOKUP(E327,Questions!$B$12:$D$15,2,FALSE)</f>
        <v>Male</v>
      </c>
      <c r="H327" s="139" t="str">
        <f>VLOOKUP(E327,Questions!$B$12:$D$15,3,FALSE)</f>
        <v>Single</v>
      </c>
    </row>
    <row r="328" spans="1:8" x14ac:dyDescent="0.35">
      <c r="A328" s="71">
        <v>18162</v>
      </c>
      <c r="B328" s="71">
        <v>56</v>
      </c>
      <c r="C328" s="137">
        <v>1273.3</v>
      </c>
      <c r="D328" s="137">
        <v>0</v>
      </c>
      <c r="E328" s="138" t="s">
        <v>107</v>
      </c>
      <c r="F328" s="138" t="str">
        <f t="shared" si="5"/>
        <v>Profit</v>
      </c>
      <c r="G328" s="139" t="str">
        <f>VLOOKUP(E328,Questions!$B$12:$D$15,2,FALSE)</f>
        <v>Male</v>
      </c>
      <c r="H328" s="139" t="str">
        <f>VLOOKUP(E328,Questions!$B$12:$D$15,3,FALSE)</f>
        <v>Married</v>
      </c>
    </row>
    <row r="329" spans="1:8" x14ac:dyDescent="0.35">
      <c r="A329" s="71">
        <v>14256</v>
      </c>
      <c r="B329" s="71">
        <v>73</v>
      </c>
      <c r="C329" s="137">
        <v>1467.47</v>
      </c>
      <c r="D329" s="137">
        <v>0</v>
      </c>
      <c r="E329" s="138" t="s">
        <v>118</v>
      </c>
      <c r="F329" s="138" t="str">
        <f t="shared" si="5"/>
        <v>Profit</v>
      </c>
      <c r="G329" s="139" t="str">
        <f>VLOOKUP(E329,Questions!$B$12:$D$15,2,FALSE)</f>
        <v>Female</v>
      </c>
      <c r="H329" s="139" t="str">
        <f>VLOOKUP(E329,Questions!$B$12:$D$15,3,FALSE)</f>
        <v>Single</v>
      </c>
    </row>
    <row r="330" spans="1:8" x14ac:dyDescent="0.35">
      <c r="A330" s="71">
        <v>17913</v>
      </c>
      <c r="B330" s="71">
        <v>33</v>
      </c>
      <c r="C330" s="137">
        <v>1091.7</v>
      </c>
      <c r="D330" s="137">
        <v>0</v>
      </c>
      <c r="E330" s="138" t="s">
        <v>119</v>
      </c>
      <c r="F330" s="138" t="str">
        <f t="shared" si="5"/>
        <v>Profit</v>
      </c>
      <c r="G330" s="139" t="str">
        <f>VLOOKUP(E330,Questions!$B$12:$D$15,2,FALSE)</f>
        <v>Male</v>
      </c>
      <c r="H330" s="139" t="str">
        <f>VLOOKUP(E330,Questions!$B$12:$D$15,3,FALSE)</f>
        <v>Single</v>
      </c>
    </row>
    <row r="331" spans="1:8" x14ac:dyDescent="0.35">
      <c r="A331" s="71">
        <v>19104</v>
      </c>
      <c r="B331" s="71">
        <v>73</v>
      </c>
      <c r="C331" s="137">
        <v>2379.75</v>
      </c>
      <c r="D331" s="137">
        <v>0</v>
      </c>
      <c r="E331" s="138" t="s">
        <v>117</v>
      </c>
      <c r="F331" s="138" t="str">
        <f t="shared" si="5"/>
        <v>Profit</v>
      </c>
      <c r="G331" s="139" t="str">
        <f>VLOOKUP(E331,Questions!$B$12:$D$15,2,FALSE)</f>
        <v>Female</v>
      </c>
      <c r="H331" s="139" t="str">
        <f>VLOOKUP(E331,Questions!$B$12:$D$15,3,FALSE)</f>
        <v>Married</v>
      </c>
    </row>
    <row r="332" spans="1:8" x14ac:dyDescent="0.35">
      <c r="A332" s="71">
        <v>19125</v>
      </c>
      <c r="B332" s="71">
        <v>20</v>
      </c>
      <c r="C332" s="137">
        <v>1201.8599999999999</v>
      </c>
      <c r="D332" s="137">
        <v>0</v>
      </c>
      <c r="E332" s="138" t="s">
        <v>119</v>
      </c>
      <c r="F332" s="138" t="str">
        <f t="shared" si="5"/>
        <v>Profit</v>
      </c>
      <c r="G332" s="139" t="str">
        <f>VLOOKUP(E332,Questions!$B$12:$D$15,2,FALSE)</f>
        <v>Male</v>
      </c>
      <c r="H332" s="139" t="str">
        <f>VLOOKUP(E332,Questions!$B$12:$D$15,3,FALSE)</f>
        <v>Single</v>
      </c>
    </row>
    <row r="333" spans="1:8" x14ac:dyDescent="0.35">
      <c r="A333" s="71">
        <v>18632</v>
      </c>
      <c r="B333" s="71">
        <v>24</v>
      </c>
      <c r="C333" s="137">
        <v>2003.16</v>
      </c>
      <c r="D333" s="137">
        <v>0</v>
      </c>
      <c r="E333" s="138" t="s">
        <v>119</v>
      </c>
      <c r="F333" s="138" t="str">
        <f t="shared" si="5"/>
        <v>Profit</v>
      </c>
      <c r="G333" s="139" t="str">
        <f>VLOOKUP(E333,Questions!$B$12:$D$15,2,FALSE)</f>
        <v>Male</v>
      </c>
      <c r="H333" s="139" t="str">
        <f>VLOOKUP(E333,Questions!$B$12:$D$15,3,FALSE)</f>
        <v>Single</v>
      </c>
    </row>
    <row r="334" spans="1:8" x14ac:dyDescent="0.35">
      <c r="A334" s="71">
        <v>14153</v>
      </c>
      <c r="B334" s="71">
        <v>75</v>
      </c>
      <c r="C334" s="137">
        <v>2187.56</v>
      </c>
      <c r="D334" s="137">
        <v>0</v>
      </c>
      <c r="E334" s="138" t="s">
        <v>117</v>
      </c>
      <c r="F334" s="138" t="str">
        <f t="shared" si="5"/>
        <v>Profit</v>
      </c>
      <c r="G334" s="139" t="str">
        <f>VLOOKUP(E334,Questions!$B$12:$D$15,2,FALSE)</f>
        <v>Female</v>
      </c>
      <c r="H334" s="139" t="str">
        <f>VLOOKUP(E334,Questions!$B$12:$D$15,3,FALSE)</f>
        <v>Married</v>
      </c>
    </row>
    <row r="335" spans="1:8" x14ac:dyDescent="0.35">
      <c r="A335" s="71">
        <v>12475</v>
      </c>
      <c r="B335" s="71">
        <v>19</v>
      </c>
      <c r="C335" s="137">
        <v>1658.31</v>
      </c>
      <c r="D335" s="137">
        <v>1594.66</v>
      </c>
      <c r="E335" s="138" t="s">
        <v>119</v>
      </c>
      <c r="F335" s="138" t="str">
        <f t="shared" si="5"/>
        <v>Profit</v>
      </c>
      <c r="G335" s="139" t="str">
        <f>VLOOKUP(E335,Questions!$B$12:$D$15,2,FALSE)</f>
        <v>Male</v>
      </c>
      <c r="H335" s="139" t="str">
        <f>VLOOKUP(E335,Questions!$B$12:$D$15,3,FALSE)</f>
        <v>Single</v>
      </c>
    </row>
    <row r="336" spans="1:8" x14ac:dyDescent="0.35">
      <c r="A336" s="71">
        <v>11010</v>
      </c>
      <c r="B336" s="71">
        <v>27</v>
      </c>
      <c r="C336" s="137">
        <v>1624.36</v>
      </c>
      <c r="D336" s="137">
        <v>1823.43</v>
      </c>
      <c r="E336" s="138" t="s">
        <v>118</v>
      </c>
      <c r="F336" s="138" t="str">
        <f t="shared" si="5"/>
        <v>Loss</v>
      </c>
      <c r="G336" s="139" t="str">
        <f>VLOOKUP(E336,Questions!$B$12:$D$15,2,FALSE)</f>
        <v>Female</v>
      </c>
      <c r="H336" s="139" t="str">
        <f>VLOOKUP(E336,Questions!$B$12:$D$15,3,FALSE)</f>
        <v>Single</v>
      </c>
    </row>
    <row r="337" spans="1:8" x14ac:dyDescent="0.35">
      <c r="A337" s="71">
        <v>11826</v>
      </c>
      <c r="B337" s="71">
        <v>52</v>
      </c>
      <c r="C337" s="137">
        <v>982.76</v>
      </c>
      <c r="D337" s="137">
        <v>0</v>
      </c>
      <c r="E337" s="138" t="s">
        <v>118</v>
      </c>
      <c r="F337" s="138" t="str">
        <f t="shared" si="5"/>
        <v>Profit</v>
      </c>
      <c r="G337" s="139" t="str">
        <f>VLOOKUP(E337,Questions!$B$12:$D$15,2,FALSE)</f>
        <v>Female</v>
      </c>
      <c r="H337" s="139" t="str">
        <f>VLOOKUP(E337,Questions!$B$12:$D$15,3,FALSE)</f>
        <v>Single</v>
      </c>
    </row>
    <row r="338" spans="1:8" x14ac:dyDescent="0.35">
      <c r="A338" s="71">
        <v>18459</v>
      </c>
      <c r="B338" s="71">
        <v>49</v>
      </c>
      <c r="C338" s="137">
        <v>1982.06</v>
      </c>
      <c r="D338" s="137">
        <v>0</v>
      </c>
      <c r="E338" s="138" t="s">
        <v>119</v>
      </c>
      <c r="F338" s="138" t="str">
        <f t="shared" si="5"/>
        <v>Profit</v>
      </c>
      <c r="G338" s="139" t="str">
        <f>VLOOKUP(E338,Questions!$B$12:$D$15,2,FALSE)</f>
        <v>Male</v>
      </c>
      <c r="H338" s="139" t="str">
        <f>VLOOKUP(E338,Questions!$B$12:$D$15,3,FALSE)</f>
        <v>Single</v>
      </c>
    </row>
    <row r="339" spans="1:8" x14ac:dyDescent="0.35">
      <c r="A339" s="71">
        <v>17722</v>
      </c>
      <c r="B339" s="71">
        <v>68</v>
      </c>
      <c r="C339" s="137">
        <v>2363.42</v>
      </c>
      <c r="D339" s="137">
        <v>0</v>
      </c>
      <c r="E339" s="138" t="s">
        <v>119</v>
      </c>
      <c r="F339" s="138" t="str">
        <f t="shared" si="5"/>
        <v>Profit</v>
      </c>
      <c r="G339" s="139" t="str">
        <f>VLOOKUP(E339,Questions!$B$12:$D$15,2,FALSE)</f>
        <v>Male</v>
      </c>
      <c r="H339" s="139" t="str">
        <f>VLOOKUP(E339,Questions!$B$12:$D$15,3,FALSE)</f>
        <v>Single</v>
      </c>
    </row>
    <row r="340" spans="1:8" x14ac:dyDescent="0.35">
      <c r="A340" s="71">
        <v>18885</v>
      </c>
      <c r="B340" s="71">
        <v>72</v>
      </c>
      <c r="C340" s="137">
        <v>1084.3699999999999</v>
      </c>
      <c r="D340" s="137">
        <v>0</v>
      </c>
      <c r="E340" s="138" t="s">
        <v>119</v>
      </c>
      <c r="F340" s="138" t="str">
        <f t="shared" si="5"/>
        <v>Profit</v>
      </c>
      <c r="G340" s="139" t="str">
        <f>VLOOKUP(E340,Questions!$B$12:$D$15,2,FALSE)</f>
        <v>Male</v>
      </c>
      <c r="H340" s="139" t="str">
        <f>VLOOKUP(E340,Questions!$B$12:$D$15,3,FALSE)</f>
        <v>Single</v>
      </c>
    </row>
    <row r="341" spans="1:8" x14ac:dyDescent="0.35">
      <c r="A341" s="71">
        <v>11688</v>
      </c>
      <c r="B341" s="71">
        <v>59</v>
      </c>
      <c r="C341" s="137">
        <v>2317.02</v>
      </c>
      <c r="D341" s="137">
        <v>0</v>
      </c>
      <c r="E341" s="138" t="s">
        <v>117</v>
      </c>
      <c r="F341" s="138" t="str">
        <f t="shared" si="5"/>
        <v>Profit</v>
      </c>
      <c r="G341" s="139" t="str">
        <f>VLOOKUP(E341,Questions!$B$12:$D$15,2,FALSE)</f>
        <v>Female</v>
      </c>
      <c r="H341" s="139" t="str">
        <f>VLOOKUP(E341,Questions!$B$12:$D$15,3,FALSE)</f>
        <v>Married</v>
      </c>
    </row>
    <row r="342" spans="1:8" x14ac:dyDescent="0.35">
      <c r="A342" s="71">
        <v>17314</v>
      </c>
      <c r="B342" s="71">
        <v>62</v>
      </c>
      <c r="C342" s="137">
        <v>848.89</v>
      </c>
      <c r="D342" s="137">
        <v>0</v>
      </c>
      <c r="E342" s="138" t="s">
        <v>117</v>
      </c>
      <c r="F342" s="138" t="str">
        <f t="shared" si="5"/>
        <v>Profit</v>
      </c>
      <c r="G342" s="139" t="str">
        <f>VLOOKUP(E342,Questions!$B$12:$D$15,2,FALSE)</f>
        <v>Female</v>
      </c>
      <c r="H342" s="139" t="str">
        <f>VLOOKUP(E342,Questions!$B$12:$D$15,3,FALSE)</f>
        <v>Married</v>
      </c>
    </row>
    <row r="343" spans="1:8" x14ac:dyDescent="0.35">
      <c r="A343" s="71">
        <v>18782</v>
      </c>
      <c r="B343" s="71">
        <v>71</v>
      </c>
      <c r="C343" s="137">
        <v>1596.17</v>
      </c>
      <c r="D343" s="137">
        <v>681.03</v>
      </c>
      <c r="E343" s="138" t="s">
        <v>117</v>
      </c>
      <c r="F343" s="138" t="str">
        <f t="shared" si="5"/>
        <v>Profit</v>
      </c>
      <c r="G343" s="139" t="str">
        <f>VLOOKUP(E343,Questions!$B$12:$D$15,2,FALSE)</f>
        <v>Female</v>
      </c>
      <c r="H343" s="139" t="str">
        <f>VLOOKUP(E343,Questions!$B$12:$D$15,3,FALSE)</f>
        <v>Married</v>
      </c>
    </row>
    <row r="344" spans="1:8" x14ac:dyDescent="0.35">
      <c r="A344" s="71">
        <v>15790</v>
      </c>
      <c r="B344" s="71">
        <v>39</v>
      </c>
      <c r="C344" s="137">
        <v>1733.4</v>
      </c>
      <c r="D344" s="137">
        <v>0</v>
      </c>
      <c r="E344" s="138" t="s">
        <v>118</v>
      </c>
      <c r="F344" s="138" t="str">
        <f t="shared" si="5"/>
        <v>Profit</v>
      </c>
      <c r="G344" s="139" t="str">
        <f>VLOOKUP(E344,Questions!$B$12:$D$15,2,FALSE)</f>
        <v>Female</v>
      </c>
      <c r="H344" s="139" t="str">
        <f>VLOOKUP(E344,Questions!$B$12:$D$15,3,FALSE)</f>
        <v>Single</v>
      </c>
    </row>
    <row r="345" spans="1:8" x14ac:dyDescent="0.35">
      <c r="A345" s="71">
        <v>15069</v>
      </c>
      <c r="B345" s="71">
        <v>74</v>
      </c>
      <c r="C345" s="137">
        <v>2006.09</v>
      </c>
      <c r="D345" s="137">
        <v>2474.29</v>
      </c>
      <c r="E345" s="138" t="s">
        <v>107</v>
      </c>
      <c r="F345" s="138" t="str">
        <f t="shared" si="5"/>
        <v>Loss</v>
      </c>
      <c r="G345" s="139" t="str">
        <f>VLOOKUP(E345,Questions!$B$12:$D$15,2,FALSE)</f>
        <v>Male</v>
      </c>
      <c r="H345" s="139" t="str">
        <f>VLOOKUP(E345,Questions!$B$12:$D$15,3,FALSE)</f>
        <v>Married</v>
      </c>
    </row>
    <row r="346" spans="1:8" x14ac:dyDescent="0.35">
      <c r="A346" s="71">
        <v>13003</v>
      </c>
      <c r="B346" s="71">
        <v>49</v>
      </c>
      <c r="C346" s="137">
        <v>1781.86</v>
      </c>
      <c r="D346" s="137">
        <v>1060.25</v>
      </c>
      <c r="E346" s="138" t="s">
        <v>107</v>
      </c>
      <c r="F346" s="138" t="str">
        <f t="shared" si="5"/>
        <v>Profit</v>
      </c>
      <c r="G346" s="139" t="str">
        <f>VLOOKUP(E346,Questions!$B$12:$D$15,2,FALSE)</f>
        <v>Male</v>
      </c>
      <c r="H346" s="139" t="str">
        <f>VLOOKUP(E346,Questions!$B$12:$D$15,3,FALSE)</f>
        <v>Married</v>
      </c>
    </row>
    <row r="347" spans="1:8" x14ac:dyDescent="0.35">
      <c r="A347" s="71">
        <v>14641</v>
      </c>
      <c r="B347" s="71">
        <v>35</v>
      </c>
      <c r="C347" s="137">
        <v>1502.58</v>
      </c>
      <c r="D347" s="137">
        <v>503.24</v>
      </c>
      <c r="E347" s="138" t="s">
        <v>119</v>
      </c>
      <c r="F347" s="138" t="str">
        <f t="shared" si="5"/>
        <v>Profit</v>
      </c>
      <c r="G347" s="139" t="str">
        <f>VLOOKUP(E347,Questions!$B$12:$D$15,2,FALSE)</f>
        <v>Male</v>
      </c>
      <c r="H347" s="139" t="str">
        <f>VLOOKUP(E347,Questions!$B$12:$D$15,3,FALSE)</f>
        <v>Single</v>
      </c>
    </row>
    <row r="348" spans="1:8" x14ac:dyDescent="0.35">
      <c r="A348" s="71">
        <v>15935</v>
      </c>
      <c r="B348" s="71">
        <v>64</v>
      </c>
      <c r="C348" s="137">
        <v>1597.97</v>
      </c>
      <c r="D348" s="137">
        <v>0</v>
      </c>
      <c r="E348" s="138" t="s">
        <v>117</v>
      </c>
      <c r="F348" s="138" t="str">
        <f t="shared" si="5"/>
        <v>Profit</v>
      </c>
      <c r="G348" s="139" t="str">
        <f>VLOOKUP(E348,Questions!$B$12:$D$15,2,FALSE)</f>
        <v>Female</v>
      </c>
      <c r="H348" s="139" t="str">
        <f>VLOOKUP(E348,Questions!$B$12:$D$15,3,FALSE)</f>
        <v>Married</v>
      </c>
    </row>
    <row r="349" spans="1:8" x14ac:dyDescent="0.35">
      <c r="A349" s="71">
        <v>14052</v>
      </c>
      <c r="B349" s="71">
        <v>41</v>
      </c>
      <c r="C349" s="137">
        <v>1995.23</v>
      </c>
      <c r="D349" s="137">
        <v>6749.91</v>
      </c>
      <c r="E349" s="138" t="s">
        <v>119</v>
      </c>
      <c r="F349" s="138" t="str">
        <f t="shared" si="5"/>
        <v>Loss</v>
      </c>
      <c r="G349" s="139" t="str">
        <f>VLOOKUP(E349,Questions!$B$12:$D$15,2,FALSE)</f>
        <v>Male</v>
      </c>
      <c r="H349" s="139" t="str">
        <f>VLOOKUP(E349,Questions!$B$12:$D$15,3,FALSE)</f>
        <v>Single</v>
      </c>
    </row>
    <row r="350" spans="1:8" x14ac:dyDescent="0.35">
      <c r="A350" s="71">
        <v>17189</v>
      </c>
      <c r="B350" s="71">
        <v>51</v>
      </c>
      <c r="C350" s="137">
        <v>2130.3000000000002</v>
      </c>
      <c r="D350" s="137">
        <v>1553.48</v>
      </c>
      <c r="E350" s="138" t="s">
        <v>117</v>
      </c>
      <c r="F350" s="138" t="str">
        <f t="shared" si="5"/>
        <v>Profit</v>
      </c>
      <c r="G350" s="139" t="str">
        <f>VLOOKUP(E350,Questions!$B$12:$D$15,2,FALSE)</f>
        <v>Female</v>
      </c>
      <c r="H350" s="139" t="str">
        <f>VLOOKUP(E350,Questions!$B$12:$D$15,3,FALSE)</f>
        <v>Married</v>
      </c>
    </row>
    <row r="351" spans="1:8" x14ac:dyDescent="0.35">
      <c r="A351" s="71">
        <v>17405</v>
      </c>
      <c r="B351" s="71">
        <v>31</v>
      </c>
      <c r="C351" s="137">
        <v>1787.16</v>
      </c>
      <c r="D351" s="137">
        <v>0</v>
      </c>
      <c r="E351" s="138" t="s">
        <v>107</v>
      </c>
      <c r="F351" s="138" t="str">
        <f t="shared" si="5"/>
        <v>Profit</v>
      </c>
      <c r="G351" s="139" t="str">
        <f>VLOOKUP(E351,Questions!$B$12:$D$15,2,FALSE)</f>
        <v>Male</v>
      </c>
      <c r="H351" s="139" t="str">
        <f>VLOOKUP(E351,Questions!$B$12:$D$15,3,FALSE)</f>
        <v>Married</v>
      </c>
    </row>
    <row r="352" spans="1:8" x14ac:dyDescent="0.35">
      <c r="A352" s="71">
        <v>16300</v>
      </c>
      <c r="B352" s="71">
        <v>40</v>
      </c>
      <c r="C352" s="137">
        <v>1163.28</v>
      </c>
      <c r="D352" s="137">
        <v>0</v>
      </c>
      <c r="E352" s="138" t="s">
        <v>119</v>
      </c>
      <c r="F352" s="138" t="str">
        <f t="shared" si="5"/>
        <v>Profit</v>
      </c>
      <c r="G352" s="139" t="str">
        <f>VLOOKUP(E352,Questions!$B$12:$D$15,2,FALSE)</f>
        <v>Male</v>
      </c>
      <c r="H352" s="139" t="str">
        <f>VLOOKUP(E352,Questions!$B$12:$D$15,3,FALSE)</f>
        <v>Single</v>
      </c>
    </row>
    <row r="353" spans="1:8" x14ac:dyDescent="0.35">
      <c r="A353" s="71">
        <v>15332</v>
      </c>
      <c r="B353" s="71">
        <v>78</v>
      </c>
      <c r="C353" s="137">
        <v>1411.65</v>
      </c>
      <c r="D353" s="137">
        <v>1996.16</v>
      </c>
      <c r="E353" s="138" t="s">
        <v>118</v>
      </c>
      <c r="F353" s="138" t="str">
        <f t="shared" si="5"/>
        <v>Loss</v>
      </c>
      <c r="G353" s="139" t="str">
        <f>VLOOKUP(E353,Questions!$B$12:$D$15,2,FALSE)</f>
        <v>Female</v>
      </c>
      <c r="H353" s="139" t="str">
        <f>VLOOKUP(E353,Questions!$B$12:$D$15,3,FALSE)</f>
        <v>Single</v>
      </c>
    </row>
    <row r="354" spans="1:8" x14ac:dyDescent="0.35">
      <c r="A354" s="71">
        <v>11282</v>
      </c>
      <c r="B354" s="71">
        <v>21</v>
      </c>
      <c r="C354" s="137">
        <v>1821.95</v>
      </c>
      <c r="D354" s="137">
        <v>25996.799999999999</v>
      </c>
      <c r="E354" s="138" t="s">
        <v>118</v>
      </c>
      <c r="F354" s="138" t="str">
        <f t="shared" si="5"/>
        <v>Loss</v>
      </c>
      <c r="G354" s="139" t="str">
        <f>VLOOKUP(E354,Questions!$B$12:$D$15,2,FALSE)</f>
        <v>Female</v>
      </c>
      <c r="H354" s="139" t="str">
        <f>VLOOKUP(E354,Questions!$B$12:$D$15,3,FALSE)</f>
        <v>Single</v>
      </c>
    </row>
    <row r="355" spans="1:8" x14ac:dyDescent="0.35">
      <c r="A355" s="71">
        <v>12604</v>
      </c>
      <c r="B355" s="71">
        <v>23</v>
      </c>
      <c r="C355" s="137">
        <v>1425.6</v>
      </c>
      <c r="D355" s="137">
        <v>1118.23</v>
      </c>
      <c r="E355" s="138" t="s">
        <v>118</v>
      </c>
      <c r="F355" s="138" t="str">
        <f t="shared" si="5"/>
        <v>Profit</v>
      </c>
      <c r="G355" s="139" t="str">
        <f>VLOOKUP(E355,Questions!$B$12:$D$15,2,FALSE)</f>
        <v>Female</v>
      </c>
      <c r="H355" s="139" t="str">
        <f>VLOOKUP(E355,Questions!$B$12:$D$15,3,FALSE)</f>
        <v>Single</v>
      </c>
    </row>
    <row r="356" spans="1:8" x14ac:dyDescent="0.35">
      <c r="A356" s="71">
        <v>12897</v>
      </c>
      <c r="B356" s="71">
        <v>36</v>
      </c>
      <c r="C356" s="137">
        <v>1510.99</v>
      </c>
      <c r="D356" s="137">
        <v>0</v>
      </c>
      <c r="E356" s="138" t="s">
        <v>118</v>
      </c>
      <c r="F356" s="138" t="str">
        <f t="shared" si="5"/>
        <v>Profit</v>
      </c>
      <c r="G356" s="139" t="str">
        <f>VLOOKUP(E356,Questions!$B$12:$D$15,2,FALSE)</f>
        <v>Female</v>
      </c>
      <c r="H356" s="139" t="str">
        <f>VLOOKUP(E356,Questions!$B$12:$D$15,3,FALSE)</f>
        <v>Single</v>
      </c>
    </row>
    <row r="357" spans="1:8" x14ac:dyDescent="0.35">
      <c r="A357" s="71">
        <v>19091</v>
      </c>
      <c r="B357" s="71">
        <v>56</v>
      </c>
      <c r="C357" s="137">
        <v>1040.1600000000001</v>
      </c>
      <c r="D357" s="137">
        <v>0</v>
      </c>
      <c r="E357" s="138" t="s">
        <v>117</v>
      </c>
      <c r="F357" s="138" t="str">
        <f t="shared" si="5"/>
        <v>Profit</v>
      </c>
      <c r="G357" s="139" t="str">
        <f>VLOOKUP(E357,Questions!$B$12:$D$15,2,FALSE)</f>
        <v>Female</v>
      </c>
      <c r="H357" s="139" t="str">
        <f>VLOOKUP(E357,Questions!$B$12:$D$15,3,FALSE)</f>
        <v>Married</v>
      </c>
    </row>
    <row r="358" spans="1:8" x14ac:dyDescent="0.35">
      <c r="A358" s="71">
        <v>18231</v>
      </c>
      <c r="B358" s="71">
        <v>79</v>
      </c>
      <c r="C358" s="137">
        <v>947.58</v>
      </c>
      <c r="D358" s="137">
        <v>2360.89</v>
      </c>
      <c r="E358" s="138" t="s">
        <v>117</v>
      </c>
      <c r="F358" s="138" t="str">
        <f t="shared" si="5"/>
        <v>Loss</v>
      </c>
      <c r="G358" s="139" t="str">
        <f>VLOOKUP(E358,Questions!$B$12:$D$15,2,FALSE)</f>
        <v>Female</v>
      </c>
      <c r="H358" s="139" t="str">
        <f>VLOOKUP(E358,Questions!$B$12:$D$15,3,FALSE)</f>
        <v>Married</v>
      </c>
    </row>
    <row r="359" spans="1:8" x14ac:dyDescent="0.35">
      <c r="A359" s="71">
        <v>15303</v>
      </c>
      <c r="B359" s="71">
        <v>28</v>
      </c>
      <c r="C359" s="137">
        <v>1416.91</v>
      </c>
      <c r="D359" s="137">
        <v>0</v>
      </c>
      <c r="E359" s="138" t="s">
        <v>118</v>
      </c>
      <c r="F359" s="138" t="str">
        <f t="shared" si="5"/>
        <v>Profit</v>
      </c>
      <c r="G359" s="139" t="str">
        <f>VLOOKUP(E359,Questions!$B$12:$D$15,2,FALSE)</f>
        <v>Female</v>
      </c>
      <c r="H359" s="139" t="str">
        <f>VLOOKUP(E359,Questions!$B$12:$D$15,3,FALSE)</f>
        <v>Single</v>
      </c>
    </row>
    <row r="360" spans="1:8" x14ac:dyDescent="0.35">
      <c r="A360" s="71">
        <v>17963</v>
      </c>
      <c r="B360" s="71">
        <v>51</v>
      </c>
      <c r="C360" s="137">
        <v>945.23</v>
      </c>
      <c r="D360" s="137">
        <v>425.17</v>
      </c>
      <c r="E360" s="138" t="s">
        <v>117</v>
      </c>
      <c r="F360" s="138" t="str">
        <f t="shared" si="5"/>
        <v>Profit</v>
      </c>
      <c r="G360" s="139" t="str">
        <f>VLOOKUP(E360,Questions!$B$12:$D$15,2,FALSE)</f>
        <v>Female</v>
      </c>
      <c r="H360" s="139" t="str">
        <f>VLOOKUP(E360,Questions!$B$12:$D$15,3,FALSE)</f>
        <v>Married</v>
      </c>
    </row>
    <row r="361" spans="1:8" x14ac:dyDescent="0.35">
      <c r="A361" s="71">
        <v>13495</v>
      </c>
      <c r="B361" s="71">
        <v>54</v>
      </c>
      <c r="C361" s="137">
        <v>1919.29</v>
      </c>
      <c r="D361" s="137">
        <v>0</v>
      </c>
      <c r="E361" s="138" t="s">
        <v>107</v>
      </c>
      <c r="F361" s="138" t="str">
        <f t="shared" si="5"/>
        <v>Profit</v>
      </c>
      <c r="G361" s="139" t="str">
        <f>VLOOKUP(E361,Questions!$B$12:$D$15,2,FALSE)</f>
        <v>Male</v>
      </c>
      <c r="H361" s="139" t="str">
        <f>VLOOKUP(E361,Questions!$B$12:$D$15,3,FALSE)</f>
        <v>Married</v>
      </c>
    </row>
    <row r="362" spans="1:8" x14ac:dyDescent="0.35">
      <c r="A362" s="71">
        <v>18816</v>
      </c>
      <c r="B362" s="71">
        <v>64</v>
      </c>
      <c r="C362" s="137">
        <v>1831.63</v>
      </c>
      <c r="D362" s="137">
        <v>2178.2199999999998</v>
      </c>
      <c r="E362" s="138" t="s">
        <v>117</v>
      </c>
      <c r="F362" s="138" t="str">
        <f t="shared" si="5"/>
        <v>Loss</v>
      </c>
      <c r="G362" s="139" t="str">
        <f>VLOOKUP(E362,Questions!$B$12:$D$15,2,FALSE)</f>
        <v>Female</v>
      </c>
      <c r="H362" s="139" t="str">
        <f>VLOOKUP(E362,Questions!$B$12:$D$15,3,FALSE)</f>
        <v>Married</v>
      </c>
    </row>
    <row r="363" spans="1:8" x14ac:dyDescent="0.35">
      <c r="A363" s="71">
        <v>11881</v>
      </c>
      <c r="B363" s="71">
        <v>57</v>
      </c>
      <c r="C363" s="137">
        <v>1357.38</v>
      </c>
      <c r="D363" s="137">
        <v>0</v>
      </c>
      <c r="E363" s="138" t="s">
        <v>117</v>
      </c>
      <c r="F363" s="138" t="str">
        <f t="shared" si="5"/>
        <v>Profit</v>
      </c>
      <c r="G363" s="139" t="str">
        <f>VLOOKUP(E363,Questions!$B$12:$D$15,2,FALSE)</f>
        <v>Female</v>
      </c>
      <c r="H363" s="139" t="str">
        <f>VLOOKUP(E363,Questions!$B$12:$D$15,3,FALSE)</f>
        <v>Married</v>
      </c>
    </row>
    <row r="364" spans="1:8" x14ac:dyDescent="0.35">
      <c r="A364" s="71">
        <v>15993</v>
      </c>
      <c r="B364" s="71">
        <v>48</v>
      </c>
      <c r="C364" s="137">
        <v>1318.45</v>
      </c>
      <c r="D364" s="137">
        <v>0</v>
      </c>
      <c r="E364" s="138" t="s">
        <v>117</v>
      </c>
      <c r="F364" s="138" t="str">
        <f t="shared" si="5"/>
        <v>Profit</v>
      </c>
      <c r="G364" s="139" t="str">
        <f>VLOOKUP(E364,Questions!$B$12:$D$15,2,FALSE)</f>
        <v>Female</v>
      </c>
      <c r="H364" s="139" t="str">
        <f>VLOOKUP(E364,Questions!$B$12:$D$15,3,FALSE)</f>
        <v>Married</v>
      </c>
    </row>
    <row r="365" spans="1:8" x14ac:dyDescent="0.35">
      <c r="A365" s="71">
        <v>15383</v>
      </c>
      <c r="B365" s="71">
        <v>50</v>
      </c>
      <c r="C365" s="137">
        <v>1437.12</v>
      </c>
      <c r="D365" s="137">
        <v>5640.86</v>
      </c>
      <c r="E365" s="138" t="s">
        <v>107</v>
      </c>
      <c r="F365" s="138" t="str">
        <f t="shared" si="5"/>
        <v>Loss</v>
      </c>
      <c r="G365" s="139" t="str">
        <f>VLOOKUP(E365,Questions!$B$12:$D$15,2,FALSE)</f>
        <v>Male</v>
      </c>
      <c r="H365" s="139" t="str">
        <f>VLOOKUP(E365,Questions!$B$12:$D$15,3,FALSE)</f>
        <v>Married</v>
      </c>
    </row>
    <row r="366" spans="1:8" x14ac:dyDescent="0.35">
      <c r="A366" s="71">
        <v>18017</v>
      </c>
      <c r="B366" s="71">
        <v>18</v>
      </c>
      <c r="C366" s="137">
        <v>1535.8</v>
      </c>
      <c r="D366" s="137">
        <v>466.98</v>
      </c>
      <c r="E366" s="138" t="s">
        <v>119</v>
      </c>
      <c r="F366" s="138" t="str">
        <f t="shared" si="5"/>
        <v>Profit</v>
      </c>
      <c r="G366" s="139" t="str">
        <f>VLOOKUP(E366,Questions!$B$12:$D$15,2,FALSE)</f>
        <v>Male</v>
      </c>
      <c r="H366" s="139" t="str">
        <f>VLOOKUP(E366,Questions!$B$12:$D$15,3,FALSE)</f>
        <v>Single</v>
      </c>
    </row>
    <row r="367" spans="1:8" x14ac:dyDescent="0.35">
      <c r="A367" s="71">
        <v>16991</v>
      </c>
      <c r="B367" s="71">
        <v>71</v>
      </c>
      <c r="C367" s="137">
        <v>2017.8</v>
      </c>
      <c r="D367" s="137">
        <v>896.5</v>
      </c>
      <c r="E367" s="138" t="s">
        <v>107</v>
      </c>
      <c r="F367" s="138" t="str">
        <f t="shared" si="5"/>
        <v>Profit</v>
      </c>
      <c r="G367" s="139" t="str">
        <f>VLOOKUP(E367,Questions!$B$12:$D$15,2,FALSE)</f>
        <v>Male</v>
      </c>
      <c r="H367" s="139" t="str">
        <f>VLOOKUP(E367,Questions!$B$12:$D$15,3,FALSE)</f>
        <v>Married</v>
      </c>
    </row>
    <row r="368" spans="1:8" x14ac:dyDescent="0.35">
      <c r="A368" s="71">
        <v>17273</v>
      </c>
      <c r="B368" s="71">
        <v>54</v>
      </c>
      <c r="C368" s="137">
        <v>1767.16</v>
      </c>
      <c r="D368" s="137">
        <v>0</v>
      </c>
      <c r="E368" s="138" t="s">
        <v>117</v>
      </c>
      <c r="F368" s="138" t="str">
        <f t="shared" si="5"/>
        <v>Profit</v>
      </c>
      <c r="G368" s="139" t="str">
        <f>VLOOKUP(E368,Questions!$B$12:$D$15,2,FALSE)</f>
        <v>Female</v>
      </c>
      <c r="H368" s="139" t="str">
        <f>VLOOKUP(E368,Questions!$B$12:$D$15,3,FALSE)</f>
        <v>Married</v>
      </c>
    </row>
    <row r="369" spans="1:8" x14ac:dyDescent="0.35">
      <c r="A369" s="71">
        <v>14843</v>
      </c>
      <c r="B369" s="71">
        <v>75</v>
      </c>
      <c r="C369" s="137">
        <v>1936.89</v>
      </c>
      <c r="D369" s="137">
        <v>479.95</v>
      </c>
      <c r="E369" s="138" t="s">
        <v>118</v>
      </c>
      <c r="F369" s="138" t="str">
        <f t="shared" si="5"/>
        <v>Profit</v>
      </c>
      <c r="G369" s="139" t="str">
        <f>VLOOKUP(E369,Questions!$B$12:$D$15,2,FALSE)</f>
        <v>Female</v>
      </c>
      <c r="H369" s="139" t="str">
        <f>VLOOKUP(E369,Questions!$B$12:$D$15,3,FALSE)</f>
        <v>Single</v>
      </c>
    </row>
    <row r="370" spans="1:8" x14ac:dyDescent="0.35">
      <c r="A370" s="71">
        <v>18092</v>
      </c>
      <c r="B370" s="71">
        <v>49</v>
      </c>
      <c r="C370" s="137">
        <v>967.49</v>
      </c>
      <c r="D370" s="137">
        <v>781.59</v>
      </c>
      <c r="E370" s="138" t="s">
        <v>107</v>
      </c>
      <c r="F370" s="138" t="str">
        <f t="shared" si="5"/>
        <v>Profit</v>
      </c>
      <c r="G370" s="139" t="str">
        <f>VLOOKUP(E370,Questions!$B$12:$D$15,2,FALSE)</f>
        <v>Male</v>
      </c>
      <c r="H370" s="139" t="str">
        <f>VLOOKUP(E370,Questions!$B$12:$D$15,3,FALSE)</f>
        <v>Married</v>
      </c>
    </row>
    <row r="371" spans="1:8" x14ac:dyDescent="0.35">
      <c r="A371" s="71">
        <v>14564</v>
      </c>
      <c r="B371" s="71">
        <v>28</v>
      </c>
      <c r="C371" s="137">
        <v>1612.22</v>
      </c>
      <c r="D371" s="137">
        <v>2158.7800000000002</v>
      </c>
      <c r="E371" s="138" t="s">
        <v>119</v>
      </c>
      <c r="F371" s="138" t="str">
        <f t="shared" si="5"/>
        <v>Loss</v>
      </c>
      <c r="G371" s="139" t="str">
        <f>VLOOKUP(E371,Questions!$B$12:$D$15,2,FALSE)</f>
        <v>Male</v>
      </c>
      <c r="H371" s="139" t="str">
        <f>VLOOKUP(E371,Questions!$B$12:$D$15,3,FALSE)</f>
        <v>Single</v>
      </c>
    </row>
    <row r="372" spans="1:8" x14ac:dyDescent="0.35">
      <c r="A372" s="71">
        <v>13845</v>
      </c>
      <c r="B372" s="71">
        <v>32</v>
      </c>
      <c r="C372" s="137">
        <v>1735.93</v>
      </c>
      <c r="D372" s="137">
        <v>0</v>
      </c>
      <c r="E372" s="138" t="s">
        <v>118</v>
      </c>
      <c r="F372" s="138" t="str">
        <f t="shared" si="5"/>
        <v>Profit</v>
      </c>
      <c r="G372" s="139" t="str">
        <f>VLOOKUP(E372,Questions!$B$12:$D$15,2,FALSE)</f>
        <v>Female</v>
      </c>
      <c r="H372" s="139" t="str">
        <f>VLOOKUP(E372,Questions!$B$12:$D$15,3,FALSE)</f>
        <v>Single</v>
      </c>
    </row>
    <row r="373" spans="1:8" x14ac:dyDescent="0.35">
      <c r="A373" s="71">
        <v>15674</v>
      </c>
      <c r="B373" s="71">
        <v>17</v>
      </c>
      <c r="C373" s="137">
        <v>1037.19</v>
      </c>
      <c r="D373" s="137">
        <v>0</v>
      </c>
      <c r="E373" s="138" t="s">
        <v>118</v>
      </c>
      <c r="F373" s="138" t="str">
        <f t="shared" si="5"/>
        <v>Profit</v>
      </c>
      <c r="G373" s="139" t="str">
        <f>VLOOKUP(E373,Questions!$B$12:$D$15,2,FALSE)</f>
        <v>Female</v>
      </c>
      <c r="H373" s="139" t="str">
        <f>VLOOKUP(E373,Questions!$B$12:$D$15,3,FALSE)</f>
        <v>Single</v>
      </c>
    </row>
    <row r="374" spans="1:8" x14ac:dyDescent="0.35">
      <c r="A374" s="71">
        <v>13193</v>
      </c>
      <c r="B374" s="71">
        <v>18</v>
      </c>
      <c r="C374" s="137">
        <v>2233.62</v>
      </c>
      <c r="D374" s="137">
        <v>0</v>
      </c>
      <c r="E374" s="138" t="s">
        <v>119</v>
      </c>
      <c r="F374" s="138" t="str">
        <f t="shared" si="5"/>
        <v>Profit</v>
      </c>
      <c r="G374" s="139" t="str">
        <f>VLOOKUP(E374,Questions!$B$12:$D$15,2,FALSE)</f>
        <v>Male</v>
      </c>
      <c r="H374" s="139" t="str">
        <f>VLOOKUP(E374,Questions!$B$12:$D$15,3,FALSE)</f>
        <v>Single</v>
      </c>
    </row>
    <row r="375" spans="1:8" x14ac:dyDescent="0.35">
      <c r="A375" s="71">
        <v>11223</v>
      </c>
      <c r="B375" s="71">
        <v>76</v>
      </c>
      <c r="C375" s="137">
        <v>1634.39</v>
      </c>
      <c r="D375" s="137">
        <v>843.82</v>
      </c>
      <c r="E375" s="138" t="s">
        <v>117</v>
      </c>
      <c r="F375" s="138" t="str">
        <f t="shared" si="5"/>
        <v>Profit</v>
      </c>
      <c r="G375" s="139" t="str">
        <f>VLOOKUP(E375,Questions!$B$12:$D$15,2,FALSE)</f>
        <v>Female</v>
      </c>
      <c r="H375" s="139" t="str">
        <f>VLOOKUP(E375,Questions!$B$12:$D$15,3,FALSE)</f>
        <v>Married</v>
      </c>
    </row>
    <row r="376" spans="1:8" x14ac:dyDescent="0.35">
      <c r="A376" s="71">
        <v>17127</v>
      </c>
      <c r="B376" s="71">
        <v>37</v>
      </c>
      <c r="C376" s="137">
        <v>2044.9</v>
      </c>
      <c r="D376" s="137">
        <v>1369.67</v>
      </c>
      <c r="E376" s="138" t="s">
        <v>117</v>
      </c>
      <c r="F376" s="138" t="str">
        <f t="shared" si="5"/>
        <v>Profit</v>
      </c>
      <c r="G376" s="139" t="str">
        <f>VLOOKUP(E376,Questions!$B$12:$D$15,2,FALSE)</f>
        <v>Female</v>
      </c>
      <c r="H376" s="139" t="str">
        <f>VLOOKUP(E376,Questions!$B$12:$D$15,3,FALSE)</f>
        <v>Married</v>
      </c>
    </row>
    <row r="377" spans="1:8" x14ac:dyDescent="0.35">
      <c r="A377" s="71">
        <v>12207</v>
      </c>
      <c r="B377" s="71">
        <v>17</v>
      </c>
      <c r="C377" s="137">
        <v>1442.03</v>
      </c>
      <c r="D377" s="137">
        <v>0</v>
      </c>
      <c r="E377" s="138" t="s">
        <v>118</v>
      </c>
      <c r="F377" s="138" t="str">
        <f t="shared" si="5"/>
        <v>Profit</v>
      </c>
      <c r="G377" s="139" t="str">
        <f>VLOOKUP(E377,Questions!$B$12:$D$15,2,FALSE)</f>
        <v>Female</v>
      </c>
      <c r="H377" s="139" t="str">
        <f>VLOOKUP(E377,Questions!$B$12:$D$15,3,FALSE)</f>
        <v>Single</v>
      </c>
    </row>
    <row r="378" spans="1:8" x14ac:dyDescent="0.35">
      <c r="A378" s="71">
        <v>15784</v>
      </c>
      <c r="B378" s="71">
        <v>77</v>
      </c>
      <c r="C378" s="137">
        <v>1929.38</v>
      </c>
      <c r="D378" s="137">
        <v>0</v>
      </c>
      <c r="E378" s="138" t="s">
        <v>107</v>
      </c>
      <c r="F378" s="138" t="str">
        <f t="shared" si="5"/>
        <v>Profit</v>
      </c>
      <c r="G378" s="139" t="str">
        <f>VLOOKUP(E378,Questions!$B$12:$D$15,2,FALSE)</f>
        <v>Male</v>
      </c>
      <c r="H378" s="139" t="str">
        <f>VLOOKUP(E378,Questions!$B$12:$D$15,3,FALSE)</f>
        <v>Married</v>
      </c>
    </row>
    <row r="379" spans="1:8" x14ac:dyDescent="0.35">
      <c r="A379" s="71">
        <v>12338</v>
      </c>
      <c r="B379" s="71">
        <v>30</v>
      </c>
      <c r="C379" s="137">
        <v>2043.98</v>
      </c>
      <c r="D379" s="137">
        <v>0</v>
      </c>
      <c r="E379" s="138" t="s">
        <v>117</v>
      </c>
      <c r="F379" s="138" t="str">
        <f t="shared" si="5"/>
        <v>Profit</v>
      </c>
      <c r="G379" s="139" t="str">
        <f>VLOOKUP(E379,Questions!$B$12:$D$15,2,FALSE)</f>
        <v>Female</v>
      </c>
      <c r="H379" s="139" t="str">
        <f>VLOOKUP(E379,Questions!$B$12:$D$15,3,FALSE)</f>
        <v>Married</v>
      </c>
    </row>
    <row r="380" spans="1:8" x14ac:dyDescent="0.35">
      <c r="A380" s="71">
        <v>15925</v>
      </c>
      <c r="B380" s="71">
        <v>60</v>
      </c>
      <c r="C380" s="137">
        <v>1969.49</v>
      </c>
      <c r="D380" s="137">
        <v>0</v>
      </c>
      <c r="E380" s="138" t="s">
        <v>118</v>
      </c>
      <c r="F380" s="138" t="str">
        <f t="shared" si="5"/>
        <v>Profit</v>
      </c>
      <c r="G380" s="139" t="str">
        <f>VLOOKUP(E380,Questions!$B$12:$D$15,2,FALSE)</f>
        <v>Female</v>
      </c>
      <c r="H380" s="139" t="str">
        <f>VLOOKUP(E380,Questions!$B$12:$D$15,3,FALSE)</f>
        <v>Single</v>
      </c>
    </row>
    <row r="381" spans="1:8" x14ac:dyDescent="0.35">
      <c r="A381" s="71">
        <v>17513</v>
      </c>
      <c r="B381" s="71">
        <v>60</v>
      </c>
      <c r="C381" s="137">
        <v>2554.85</v>
      </c>
      <c r="D381" s="137">
        <v>257.8</v>
      </c>
      <c r="E381" s="138" t="s">
        <v>107</v>
      </c>
      <c r="F381" s="138" t="str">
        <f t="shared" si="5"/>
        <v>Profit</v>
      </c>
      <c r="G381" s="139" t="str">
        <f>VLOOKUP(E381,Questions!$B$12:$D$15,2,FALSE)</f>
        <v>Male</v>
      </c>
      <c r="H381" s="139" t="str">
        <f>VLOOKUP(E381,Questions!$B$12:$D$15,3,FALSE)</f>
        <v>Married</v>
      </c>
    </row>
    <row r="382" spans="1:8" x14ac:dyDescent="0.35">
      <c r="A382" s="71">
        <v>14503</v>
      </c>
      <c r="B382" s="71">
        <v>22</v>
      </c>
      <c r="C382" s="137">
        <v>1575.32</v>
      </c>
      <c r="D382" s="137">
        <v>0</v>
      </c>
      <c r="E382" s="138" t="s">
        <v>119</v>
      </c>
      <c r="F382" s="138" t="str">
        <f t="shared" si="5"/>
        <v>Profit</v>
      </c>
      <c r="G382" s="139" t="str">
        <f>VLOOKUP(E382,Questions!$B$12:$D$15,2,FALSE)</f>
        <v>Male</v>
      </c>
      <c r="H382" s="139" t="str">
        <f>VLOOKUP(E382,Questions!$B$12:$D$15,3,FALSE)</f>
        <v>Single</v>
      </c>
    </row>
    <row r="383" spans="1:8" x14ac:dyDescent="0.35">
      <c r="A383" s="71">
        <v>13960</v>
      </c>
      <c r="B383" s="71">
        <v>71</v>
      </c>
      <c r="C383" s="137">
        <v>2163.5100000000002</v>
      </c>
      <c r="D383" s="137">
        <v>0</v>
      </c>
      <c r="E383" s="138" t="s">
        <v>107</v>
      </c>
      <c r="F383" s="138" t="str">
        <f t="shared" si="5"/>
        <v>Profit</v>
      </c>
      <c r="G383" s="139" t="str">
        <f>VLOOKUP(E383,Questions!$B$12:$D$15,2,FALSE)</f>
        <v>Male</v>
      </c>
      <c r="H383" s="139" t="str">
        <f>VLOOKUP(E383,Questions!$B$12:$D$15,3,FALSE)</f>
        <v>Married</v>
      </c>
    </row>
    <row r="384" spans="1:8" x14ac:dyDescent="0.35">
      <c r="A384" s="71">
        <v>18687</v>
      </c>
      <c r="B384" s="71">
        <v>56</v>
      </c>
      <c r="C384" s="137">
        <v>1856.35</v>
      </c>
      <c r="D384" s="137">
        <v>0</v>
      </c>
      <c r="E384" s="138" t="s">
        <v>119</v>
      </c>
      <c r="F384" s="138" t="str">
        <f t="shared" si="5"/>
        <v>Profit</v>
      </c>
      <c r="G384" s="139" t="str">
        <f>VLOOKUP(E384,Questions!$B$12:$D$15,2,FALSE)</f>
        <v>Male</v>
      </c>
      <c r="H384" s="139" t="str">
        <f>VLOOKUP(E384,Questions!$B$12:$D$15,3,FALSE)</f>
        <v>Single</v>
      </c>
    </row>
    <row r="385" spans="1:8" x14ac:dyDescent="0.35">
      <c r="A385" s="71">
        <v>14039</v>
      </c>
      <c r="B385" s="71">
        <v>33</v>
      </c>
      <c r="C385" s="137">
        <v>1286.3399999999999</v>
      </c>
      <c r="D385" s="137">
        <v>6961.56</v>
      </c>
      <c r="E385" s="138" t="s">
        <v>119</v>
      </c>
      <c r="F385" s="138" t="str">
        <f t="shared" si="5"/>
        <v>Loss</v>
      </c>
      <c r="G385" s="139" t="str">
        <f>VLOOKUP(E385,Questions!$B$12:$D$15,2,FALSE)</f>
        <v>Male</v>
      </c>
      <c r="H385" s="139" t="str">
        <f>VLOOKUP(E385,Questions!$B$12:$D$15,3,FALSE)</f>
        <v>Single</v>
      </c>
    </row>
    <row r="386" spans="1:8" x14ac:dyDescent="0.35">
      <c r="A386" s="71">
        <v>18649</v>
      </c>
      <c r="B386" s="71">
        <v>73</v>
      </c>
      <c r="C386" s="137">
        <v>1471.1</v>
      </c>
      <c r="D386" s="137">
        <v>1572.12</v>
      </c>
      <c r="E386" s="138" t="s">
        <v>107</v>
      </c>
      <c r="F386" s="138" t="str">
        <f t="shared" si="5"/>
        <v>Loss</v>
      </c>
      <c r="G386" s="139" t="str">
        <f>VLOOKUP(E386,Questions!$B$12:$D$15,2,FALSE)</f>
        <v>Male</v>
      </c>
      <c r="H386" s="139" t="str">
        <f>VLOOKUP(E386,Questions!$B$12:$D$15,3,FALSE)</f>
        <v>Married</v>
      </c>
    </row>
    <row r="387" spans="1:8" x14ac:dyDescent="0.35">
      <c r="A387" s="71">
        <v>19693</v>
      </c>
      <c r="B387" s="71">
        <v>49</v>
      </c>
      <c r="C387" s="137">
        <v>1267.57</v>
      </c>
      <c r="D387" s="137">
        <v>0</v>
      </c>
      <c r="E387" s="138" t="s">
        <v>119</v>
      </c>
      <c r="F387" s="138" t="str">
        <f t="shared" ref="F387:F450" si="6">IF(C387&gt;D387, "Profit","Loss")</f>
        <v>Profit</v>
      </c>
      <c r="G387" s="139" t="str">
        <f>VLOOKUP(E387,Questions!$B$12:$D$15,2,FALSE)</f>
        <v>Male</v>
      </c>
      <c r="H387" s="139" t="str">
        <f>VLOOKUP(E387,Questions!$B$12:$D$15,3,FALSE)</f>
        <v>Single</v>
      </c>
    </row>
    <row r="388" spans="1:8" x14ac:dyDescent="0.35">
      <c r="A388" s="71">
        <v>16556</v>
      </c>
      <c r="B388" s="71">
        <v>73</v>
      </c>
      <c r="C388" s="137">
        <v>1593.37</v>
      </c>
      <c r="D388" s="137">
        <v>0</v>
      </c>
      <c r="E388" s="138" t="s">
        <v>107</v>
      </c>
      <c r="F388" s="138" t="str">
        <f t="shared" si="6"/>
        <v>Profit</v>
      </c>
      <c r="G388" s="139" t="str">
        <f>VLOOKUP(E388,Questions!$B$12:$D$15,2,FALSE)</f>
        <v>Male</v>
      </c>
      <c r="H388" s="139" t="str">
        <f>VLOOKUP(E388,Questions!$B$12:$D$15,3,FALSE)</f>
        <v>Married</v>
      </c>
    </row>
    <row r="389" spans="1:8" x14ac:dyDescent="0.35">
      <c r="A389" s="71">
        <v>16257</v>
      </c>
      <c r="B389" s="71">
        <v>55</v>
      </c>
      <c r="C389" s="137">
        <v>748.79</v>
      </c>
      <c r="D389" s="137">
        <v>1786.68</v>
      </c>
      <c r="E389" s="138" t="s">
        <v>107</v>
      </c>
      <c r="F389" s="138" t="str">
        <f t="shared" si="6"/>
        <v>Loss</v>
      </c>
      <c r="G389" s="139" t="str">
        <f>VLOOKUP(E389,Questions!$B$12:$D$15,2,FALSE)</f>
        <v>Male</v>
      </c>
      <c r="H389" s="139" t="str">
        <f>VLOOKUP(E389,Questions!$B$12:$D$15,3,FALSE)</f>
        <v>Married</v>
      </c>
    </row>
    <row r="390" spans="1:8" x14ac:dyDescent="0.35">
      <c r="A390" s="71">
        <v>18135</v>
      </c>
      <c r="B390" s="71">
        <v>70</v>
      </c>
      <c r="C390" s="137">
        <v>2193.44</v>
      </c>
      <c r="D390" s="137">
        <v>0</v>
      </c>
      <c r="E390" s="138" t="s">
        <v>118</v>
      </c>
      <c r="F390" s="138" t="str">
        <f t="shared" si="6"/>
        <v>Profit</v>
      </c>
      <c r="G390" s="139" t="str">
        <f>VLOOKUP(E390,Questions!$B$12:$D$15,2,FALSE)</f>
        <v>Female</v>
      </c>
      <c r="H390" s="139" t="str">
        <f>VLOOKUP(E390,Questions!$B$12:$D$15,3,FALSE)</f>
        <v>Single</v>
      </c>
    </row>
    <row r="391" spans="1:8" x14ac:dyDescent="0.35">
      <c r="A391" s="71">
        <v>17437</v>
      </c>
      <c r="B391" s="71">
        <v>71</v>
      </c>
      <c r="C391" s="137">
        <v>1916.56</v>
      </c>
      <c r="D391" s="137">
        <v>0</v>
      </c>
      <c r="E391" s="138" t="s">
        <v>107</v>
      </c>
      <c r="F391" s="138" t="str">
        <f t="shared" si="6"/>
        <v>Profit</v>
      </c>
      <c r="G391" s="139" t="str">
        <f>VLOOKUP(E391,Questions!$B$12:$D$15,2,FALSE)</f>
        <v>Male</v>
      </c>
      <c r="H391" s="139" t="str">
        <f>VLOOKUP(E391,Questions!$B$12:$D$15,3,FALSE)</f>
        <v>Married</v>
      </c>
    </row>
    <row r="392" spans="1:8" x14ac:dyDescent="0.35">
      <c r="A392" s="71">
        <v>17423</v>
      </c>
      <c r="B392" s="71">
        <v>35</v>
      </c>
      <c r="C392" s="137">
        <v>687.89</v>
      </c>
      <c r="D392" s="137">
        <v>0</v>
      </c>
      <c r="E392" s="138" t="s">
        <v>118</v>
      </c>
      <c r="F392" s="138" t="str">
        <f t="shared" si="6"/>
        <v>Profit</v>
      </c>
      <c r="G392" s="139" t="str">
        <f>VLOOKUP(E392,Questions!$B$12:$D$15,2,FALSE)</f>
        <v>Female</v>
      </c>
      <c r="H392" s="139" t="str">
        <f>VLOOKUP(E392,Questions!$B$12:$D$15,3,FALSE)</f>
        <v>Single</v>
      </c>
    </row>
    <row r="393" spans="1:8" x14ac:dyDescent="0.35">
      <c r="A393" s="71">
        <v>18699</v>
      </c>
      <c r="B393" s="71">
        <v>42</v>
      </c>
      <c r="C393" s="137">
        <v>2451.52</v>
      </c>
      <c r="D393" s="137">
        <v>0</v>
      </c>
      <c r="E393" s="138" t="s">
        <v>118</v>
      </c>
      <c r="F393" s="138" t="str">
        <f t="shared" si="6"/>
        <v>Profit</v>
      </c>
      <c r="G393" s="139" t="str">
        <f>VLOOKUP(E393,Questions!$B$12:$D$15,2,FALSE)</f>
        <v>Female</v>
      </c>
      <c r="H393" s="139" t="str">
        <f>VLOOKUP(E393,Questions!$B$12:$D$15,3,FALSE)</f>
        <v>Single</v>
      </c>
    </row>
    <row r="394" spans="1:8" x14ac:dyDescent="0.35">
      <c r="A394" s="71">
        <v>16032</v>
      </c>
      <c r="B394" s="71">
        <v>67</v>
      </c>
      <c r="C394" s="137">
        <v>1337.28</v>
      </c>
      <c r="D394" s="137">
        <v>0</v>
      </c>
      <c r="E394" s="138" t="s">
        <v>119</v>
      </c>
      <c r="F394" s="138" t="str">
        <f t="shared" si="6"/>
        <v>Profit</v>
      </c>
      <c r="G394" s="139" t="str">
        <f>VLOOKUP(E394,Questions!$B$12:$D$15,2,FALSE)</f>
        <v>Male</v>
      </c>
      <c r="H394" s="139" t="str">
        <f>VLOOKUP(E394,Questions!$B$12:$D$15,3,FALSE)</f>
        <v>Single</v>
      </c>
    </row>
    <row r="395" spans="1:8" x14ac:dyDescent="0.35">
      <c r="A395" s="71">
        <v>18772</v>
      </c>
      <c r="B395" s="71">
        <v>18</v>
      </c>
      <c r="C395" s="137">
        <v>2050.11</v>
      </c>
      <c r="D395" s="137">
        <v>0</v>
      </c>
      <c r="E395" s="138" t="s">
        <v>119</v>
      </c>
      <c r="F395" s="138" t="str">
        <f t="shared" si="6"/>
        <v>Profit</v>
      </c>
      <c r="G395" s="139" t="str">
        <f>VLOOKUP(E395,Questions!$B$12:$D$15,2,FALSE)</f>
        <v>Male</v>
      </c>
      <c r="H395" s="139" t="str">
        <f>VLOOKUP(E395,Questions!$B$12:$D$15,3,FALSE)</f>
        <v>Single</v>
      </c>
    </row>
    <row r="396" spans="1:8" x14ac:dyDescent="0.35">
      <c r="A396" s="71">
        <v>18958</v>
      </c>
      <c r="B396" s="71">
        <v>77</v>
      </c>
      <c r="C396" s="137">
        <v>1724.83</v>
      </c>
      <c r="D396" s="137">
        <v>1201.3699999999999</v>
      </c>
      <c r="E396" s="138" t="s">
        <v>118</v>
      </c>
      <c r="F396" s="138" t="str">
        <f t="shared" si="6"/>
        <v>Profit</v>
      </c>
      <c r="G396" s="139" t="str">
        <f>VLOOKUP(E396,Questions!$B$12:$D$15,2,FALSE)</f>
        <v>Female</v>
      </c>
      <c r="H396" s="139" t="str">
        <f>VLOOKUP(E396,Questions!$B$12:$D$15,3,FALSE)</f>
        <v>Single</v>
      </c>
    </row>
    <row r="397" spans="1:8" x14ac:dyDescent="0.35">
      <c r="A397" s="71">
        <v>16599</v>
      </c>
      <c r="B397" s="71">
        <v>64</v>
      </c>
      <c r="C397" s="137">
        <v>1113.79</v>
      </c>
      <c r="D397" s="137">
        <v>0</v>
      </c>
      <c r="E397" s="138" t="s">
        <v>107</v>
      </c>
      <c r="F397" s="138" t="str">
        <f t="shared" si="6"/>
        <v>Profit</v>
      </c>
      <c r="G397" s="139" t="str">
        <f>VLOOKUP(E397,Questions!$B$12:$D$15,2,FALSE)</f>
        <v>Male</v>
      </c>
      <c r="H397" s="139" t="str">
        <f>VLOOKUP(E397,Questions!$B$12:$D$15,3,FALSE)</f>
        <v>Married</v>
      </c>
    </row>
    <row r="398" spans="1:8" x14ac:dyDescent="0.35">
      <c r="A398" s="71">
        <v>18101</v>
      </c>
      <c r="B398" s="71">
        <v>74</v>
      </c>
      <c r="C398" s="137">
        <v>1474.99</v>
      </c>
      <c r="D398" s="137">
        <v>0</v>
      </c>
      <c r="E398" s="138" t="s">
        <v>119</v>
      </c>
      <c r="F398" s="138" t="str">
        <f t="shared" si="6"/>
        <v>Profit</v>
      </c>
      <c r="G398" s="139" t="str">
        <f>VLOOKUP(E398,Questions!$B$12:$D$15,2,FALSE)</f>
        <v>Male</v>
      </c>
      <c r="H398" s="139" t="str">
        <f>VLOOKUP(E398,Questions!$B$12:$D$15,3,FALSE)</f>
        <v>Single</v>
      </c>
    </row>
    <row r="399" spans="1:8" x14ac:dyDescent="0.35">
      <c r="A399" s="71">
        <v>11613</v>
      </c>
      <c r="B399" s="71">
        <v>21</v>
      </c>
      <c r="C399" s="137">
        <v>1830.55</v>
      </c>
      <c r="D399" s="137">
        <v>0</v>
      </c>
      <c r="E399" s="138" t="s">
        <v>118</v>
      </c>
      <c r="F399" s="138" t="str">
        <f t="shared" si="6"/>
        <v>Profit</v>
      </c>
      <c r="G399" s="139" t="str">
        <f>VLOOKUP(E399,Questions!$B$12:$D$15,2,FALSE)</f>
        <v>Female</v>
      </c>
      <c r="H399" s="139" t="str">
        <f>VLOOKUP(E399,Questions!$B$12:$D$15,3,FALSE)</f>
        <v>Single</v>
      </c>
    </row>
    <row r="400" spans="1:8" x14ac:dyDescent="0.35">
      <c r="A400" s="71">
        <v>16633</v>
      </c>
      <c r="B400" s="71">
        <v>45</v>
      </c>
      <c r="C400" s="137">
        <v>1899.67</v>
      </c>
      <c r="D400" s="137">
        <v>0</v>
      </c>
      <c r="E400" s="138" t="s">
        <v>107</v>
      </c>
      <c r="F400" s="138" t="str">
        <f t="shared" si="6"/>
        <v>Profit</v>
      </c>
      <c r="G400" s="139" t="str">
        <f>VLOOKUP(E400,Questions!$B$12:$D$15,2,FALSE)</f>
        <v>Male</v>
      </c>
      <c r="H400" s="139" t="str">
        <f>VLOOKUP(E400,Questions!$B$12:$D$15,3,FALSE)</f>
        <v>Married</v>
      </c>
    </row>
    <row r="401" spans="1:8" x14ac:dyDescent="0.35">
      <c r="A401" s="71">
        <v>13977</v>
      </c>
      <c r="B401" s="71">
        <v>30</v>
      </c>
      <c r="C401" s="137">
        <v>2615.5300000000002</v>
      </c>
      <c r="D401" s="137">
        <v>2254.17</v>
      </c>
      <c r="E401" s="138" t="s">
        <v>118</v>
      </c>
      <c r="F401" s="138" t="str">
        <f t="shared" si="6"/>
        <v>Profit</v>
      </c>
      <c r="G401" s="139" t="str">
        <f>VLOOKUP(E401,Questions!$B$12:$D$15,2,FALSE)</f>
        <v>Female</v>
      </c>
      <c r="H401" s="139" t="str">
        <f>VLOOKUP(E401,Questions!$B$12:$D$15,3,FALSE)</f>
        <v>Single</v>
      </c>
    </row>
    <row r="402" spans="1:8" x14ac:dyDescent="0.35">
      <c r="A402" s="71">
        <v>13562</v>
      </c>
      <c r="B402" s="71">
        <v>26</v>
      </c>
      <c r="C402" s="137">
        <v>1613.62</v>
      </c>
      <c r="D402" s="137">
        <v>0</v>
      </c>
      <c r="E402" s="138" t="s">
        <v>118</v>
      </c>
      <c r="F402" s="138" t="str">
        <f t="shared" si="6"/>
        <v>Profit</v>
      </c>
      <c r="G402" s="139" t="str">
        <f>VLOOKUP(E402,Questions!$B$12:$D$15,2,FALSE)</f>
        <v>Female</v>
      </c>
      <c r="H402" s="139" t="str">
        <f>VLOOKUP(E402,Questions!$B$12:$D$15,3,FALSE)</f>
        <v>Single</v>
      </c>
    </row>
    <row r="403" spans="1:8" x14ac:dyDescent="0.35">
      <c r="A403" s="71">
        <v>14483</v>
      </c>
      <c r="B403" s="71">
        <v>71</v>
      </c>
      <c r="C403" s="137">
        <v>1081.43</v>
      </c>
      <c r="D403" s="137">
        <v>14333.54</v>
      </c>
      <c r="E403" s="138" t="s">
        <v>119</v>
      </c>
      <c r="F403" s="138" t="str">
        <f t="shared" si="6"/>
        <v>Loss</v>
      </c>
      <c r="G403" s="139" t="str">
        <f>VLOOKUP(E403,Questions!$B$12:$D$15,2,FALSE)</f>
        <v>Male</v>
      </c>
      <c r="H403" s="139" t="str">
        <f>VLOOKUP(E403,Questions!$B$12:$D$15,3,FALSE)</f>
        <v>Single</v>
      </c>
    </row>
    <row r="404" spans="1:8" x14ac:dyDescent="0.35">
      <c r="A404" s="71">
        <v>15088</v>
      </c>
      <c r="B404" s="71">
        <v>51</v>
      </c>
      <c r="C404" s="137">
        <v>2195.15</v>
      </c>
      <c r="D404" s="137">
        <v>0</v>
      </c>
      <c r="E404" s="138" t="s">
        <v>118</v>
      </c>
      <c r="F404" s="138" t="str">
        <f t="shared" si="6"/>
        <v>Profit</v>
      </c>
      <c r="G404" s="139" t="str">
        <f>VLOOKUP(E404,Questions!$B$12:$D$15,2,FALSE)</f>
        <v>Female</v>
      </c>
      <c r="H404" s="139" t="str">
        <f>VLOOKUP(E404,Questions!$B$12:$D$15,3,FALSE)</f>
        <v>Single</v>
      </c>
    </row>
    <row r="405" spans="1:8" x14ac:dyDescent="0.35">
      <c r="A405" s="71">
        <v>11628</v>
      </c>
      <c r="B405" s="71">
        <v>37</v>
      </c>
      <c r="C405" s="137">
        <v>1658.77</v>
      </c>
      <c r="D405" s="137">
        <v>0</v>
      </c>
      <c r="E405" s="138" t="s">
        <v>119</v>
      </c>
      <c r="F405" s="138" t="str">
        <f t="shared" si="6"/>
        <v>Profit</v>
      </c>
      <c r="G405" s="139" t="str">
        <f>VLOOKUP(E405,Questions!$B$12:$D$15,2,FALSE)</f>
        <v>Male</v>
      </c>
      <c r="H405" s="139" t="str">
        <f>VLOOKUP(E405,Questions!$B$12:$D$15,3,FALSE)</f>
        <v>Single</v>
      </c>
    </row>
    <row r="406" spans="1:8" x14ac:dyDescent="0.35">
      <c r="A406" s="71">
        <v>19723</v>
      </c>
      <c r="B406" s="71">
        <v>52</v>
      </c>
      <c r="C406" s="137">
        <v>1089.5899999999999</v>
      </c>
      <c r="D406" s="137">
        <v>0</v>
      </c>
      <c r="E406" s="138" t="s">
        <v>119</v>
      </c>
      <c r="F406" s="138" t="str">
        <f t="shared" si="6"/>
        <v>Profit</v>
      </c>
      <c r="G406" s="139" t="str">
        <f>VLOOKUP(E406,Questions!$B$12:$D$15,2,FALSE)</f>
        <v>Male</v>
      </c>
      <c r="H406" s="139" t="str">
        <f>VLOOKUP(E406,Questions!$B$12:$D$15,3,FALSE)</f>
        <v>Single</v>
      </c>
    </row>
    <row r="407" spans="1:8" x14ac:dyDescent="0.35">
      <c r="A407" s="71">
        <v>12821</v>
      </c>
      <c r="B407" s="71">
        <v>78</v>
      </c>
      <c r="C407" s="137">
        <v>1689.73</v>
      </c>
      <c r="D407" s="137">
        <v>0</v>
      </c>
      <c r="E407" s="138" t="s">
        <v>107</v>
      </c>
      <c r="F407" s="138" t="str">
        <f t="shared" si="6"/>
        <v>Profit</v>
      </c>
      <c r="G407" s="139" t="str">
        <f>VLOOKUP(E407,Questions!$B$12:$D$15,2,FALSE)</f>
        <v>Male</v>
      </c>
      <c r="H407" s="139" t="str">
        <f>VLOOKUP(E407,Questions!$B$12:$D$15,3,FALSE)</f>
        <v>Married</v>
      </c>
    </row>
    <row r="408" spans="1:8" x14ac:dyDescent="0.35">
      <c r="A408" s="71">
        <v>16534</v>
      </c>
      <c r="B408" s="71">
        <v>23</v>
      </c>
      <c r="C408" s="137">
        <v>1882.24</v>
      </c>
      <c r="D408" s="137">
        <v>0</v>
      </c>
      <c r="E408" s="138" t="s">
        <v>119</v>
      </c>
      <c r="F408" s="138" t="str">
        <f t="shared" si="6"/>
        <v>Profit</v>
      </c>
      <c r="G408" s="139" t="str">
        <f>VLOOKUP(E408,Questions!$B$12:$D$15,2,FALSE)</f>
        <v>Male</v>
      </c>
      <c r="H408" s="139" t="str">
        <f>VLOOKUP(E408,Questions!$B$12:$D$15,3,FALSE)</f>
        <v>Single</v>
      </c>
    </row>
    <row r="409" spans="1:8" x14ac:dyDescent="0.35">
      <c r="A409" s="71">
        <v>11607</v>
      </c>
      <c r="B409" s="71">
        <v>68</v>
      </c>
      <c r="C409" s="137">
        <v>487.54</v>
      </c>
      <c r="D409" s="137">
        <v>0</v>
      </c>
      <c r="E409" s="138" t="s">
        <v>119</v>
      </c>
      <c r="F409" s="138" t="str">
        <f t="shared" si="6"/>
        <v>Profit</v>
      </c>
      <c r="G409" s="139" t="str">
        <f>VLOOKUP(E409,Questions!$B$12:$D$15,2,FALSE)</f>
        <v>Male</v>
      </c>
      <c r="H409" s="139" t="str">
        <f>VLOOKUP(E409,Questions!$B$12:$D$15,3,FALSE)</f>
        <v>Single</v>
      </c>
    </row>
    <row r="410" spans="1:8" x14ac:dyDescent="0.35">
      <c r="A410" s="71">
        <v>12517</v>
      </c>
      <c r="B410" s="71">
        <v>60</v>
      </c>
      <c r="C410" s="137">
        <v>1729.58</v>
      </c>
      <c r="D410" s="137">
        <v>2659.09</v>
      </c>
      <c r="E410" s="138" t="s">
        <v>117</v>
      </c>
      <c r="F410" s="138" t="str">
        <f t="shared" si="6"/>
        <v>Loss</v>
      </c>
      <c r="G410" s="139" t="str">
        <f>VLOOKUP(E410,Questions!$B$12:$D$15,2,FALSE)</f>
        <v>Female</v>
      </c>
      <c r="H410" s="139" t="str">
        <f>VLOOKUP(E410,Questions!$B$12:$D$15,3,FALSE)</f>
        <v>Married</v>
      </c>
    </row>
    <row r="411" spans="1:8" x14ac:dyDescent="0.35">
      <c r="A411" s="71">
        <v>14805</v>
      </c>
      <c r="B411" s="71">
        <v>48</v>
      </c>
      <c r="C411" s="137">
        <v>1879.06</v>
      </c>
      <c r="D411" s="137">
        <v>1007.72</v>
      </c>
      <c r="E411" s="138" t="s">
        <v>117</v>
      </c>
      <c r="F411" s="138" t="str">
        <f t="shared" si="6"/>
        <v>Profit</v>
      </c>
      <c r="G411" s="139" t="str">
        <f>VLOOKUP(E411,Questions!$B$12:$D$15,2,FALSE)</f>
        <v>Female</v>
      </c>
      <c r="H411" s="139" t="str">
        <f>VLOOKUP(E411,Questions!$B$12:$D$15,3,FALSE)</f>
        <v>Married</v>
      </c>
    </row>
    <row r="412" spans="1:8" x14ac:dyDescent="0.35">
      <c r="A412" s="71">
        <v>15844</v>
      </c>
      <c r="B412" s="71">
        <v>44</v>
      </c>
      <c r="C412" s="137">
        <v>1520.86</v>
      </c>
      <c r="D412" s="137">
        <v>0</v>
      </c>
      <c r="E412" s="138" t="s">
        <v>117</v>
      </c>
      <c r="F412" s="138" t="str">
        <f t="shared" si="6"/>
        <v>Profit</v>
      </c>
      <c r="G412" s="139" t="str">
        <f>VLOOKUP(E412,Questions!$B$12:$D$15,2,FALSE)</f>
        <v>Female</v>
      </c>
      <c r="H412" s="139" t="str">
        <f>VLOOKUP(E412,Questions!$B$12:$D$15,3,FALSE)</f>
        <v>Married</v>
      </c>
    </row>
    <row r="413" spans="1:8" x14ac:dyDescent="0.35">
      <c r="A413" s="71">
        <v>11298</v>
      </c>
      <c r="B413" s="71">
        <v>51</v>
      </c>
      <c r="C413" s="137">
        <v>1725.95</v>
      </c>
      <c r="D413" s="137">
        <v>0</v>
      </c>
      <c r="E413" s="138" t="s">
        <v>107</v>
      </c>
      <c r="F413" s="138" t="str">
        <f t="shared" si="6"/>
        <v>Profit</v>
      </c>
      <c r="G413" s="139" t="str">
        <f>VLOOKUP(E413,Questions!$B$12:$D$15,2,FALSE)</f>
        <v>Male</v>
      </c>
      <c r="H413" s="139" t="str">
        <f>VLOOKUP(E413,Questions!$B$12:$D$15,3,FALSE)</f>
        <v>Married</v>
      </c>
    </row>
    <row r="414" spans="1:8" x14ac:dyDescent="0.35">
      <c r="A414" s="71">
        <v>16145</v>
      </c>
      <c r="B414" s="71">
        <v>80</v>
      </c>
      <c r="C414" s="137">
        <v>1155.31</v>
      </c>
      <c r="D414" s="137">
        <v>5815.12</v>
      </c>
      <c r="E414" s="138" t="s">
        <v>107</v>
      </c>
      <c r="F414" s="138" t="str">
        <f t="shared" si="6"/>
        <v>Loss</v>
      </c>
      <c r="G414" s="139" t="str">
        <f>VLOOKUP(E414,Questions!$B$12:$D$15,2,FALSE)</f>
        <v>Male</v>
      </c>
      <c r="H414" s="139" t="str">
        <f>VLOOKUP(E414,Questions!$B$12:$D$15,3,FALSE)</f>
        <v>Married</v>
      </c>
    </row>
    <row r="415" spans="1:8" x14ac:dyDescent="0.35">
      <c r="A415" s="71">
        <v>16064</v>
      </c>
      <c r="B415" s="71">
        <v>75</v>
      </c>
      <c r="C415" s="137">
        <v>450.29</v>
      </c>
      <c r="D415" s="137">
        <v>2068.6</v>
      </c>
      <c r="E415" s="138" t="s">
        <v>107</v>
      </c>
      <c r="F415" s="138" t="str">
        <f t="shared" si="6"/>
        <v>Loss</v>
      </c>
      <c r="G415" s="139" t="str">
        <f>VLOOKUP(E415,Questions!$B$12:$D$15,2,FALSE)</f>
        <v>Male</v>
      </c>
      <c r="H415" s="139" t="str">
        <f>VLOOKUP(E415,Questions!$B$12:$D$15,3,FALSE)</f>
        <v>Married</v>
      </c>
    </row>
    <row r="416" spans="1:8" x14ac:dyDescent="0.35">
      <c r="A416" s="71">
        <v>15589</v>
      </c>
      <c r="B416" s="71">
        <v>54</v>
      </c>
      <c r="C416" s="137">
        <v>824.91</v>
      </c>
      <c r="D416" s="137">
        <v>8172.86</v>
      </c>
      <c r="E416" s="138" t="s">
        <v>107</v>
      </c>
      <c r="F416" s="138" t="str">
        <f t="shared" si="6"/>
        <v>Loss</v>
      </c>
      <c r="G416" s="139" t="str">
        <f>VLOOKUP(E416,Questions!$B$12:$D$15,2,FALSE)</f>
        <v>Male</v>
      </c>
      <c r="H416" s="139" t="str">
        <f>VLOOKUP(E416,Questions!$B$12:$D$15,3,FALSE)</f>
        <v>Married</v>
      </c>
    </row>
    <row r="417" spans="1:8" x14ac:dyDescent="0.35">
      <c r="A417" s="71">
        <v>12407</v>
      </c>
      <c r="B417" s="71">
        <v>16</v>
      </c>
      <c r="C417" s="137">
        <v>868.38</v>
      </c>
      <c r="D417" s="137">
        <v>996.58</v>
      </c>
      <c r="E417" s="138" t="s">
        <v>118</v>
      </c>
      <c r="F417" s="138" t="str">
        <f t="shared" si="6"/>
        <v>Loss</v>
      </c>
      <c r="G417" s="139" t="str">
        <f>VLOOKUP(E417,Questions!$B$12:$D$15,2,FALSE)</f>
        <v>Female</v>
      </c>
      <c r="H417" s="139" t="str">
        <f>VLOOKUP(E417,Questions!$B$12:$D$15,3,FALSE)</f>
        <v>Single</v>
      </c>
    </row>
    <row r="418" spans="1:8" x14ac:dyDescent="0.35">
      <c r="A418" s="71">
        <v>13255</v>
      </c>
      <c r="B418" s="71">
        <v>47</v>
      </c>
      <c r="C418" s="137">
        <v>1516.66</v>
      </c>
      <c r="D418" s="137">
        <v>0</v>
      </c>
      <c r="E418" s="138" t="s">
        <v>107</v>
      </c>
      <c r="F418" s="138" t="str">
        <f t="shared" si="6"/>
        <v>Profit</v>
      </c>
      <c r="G418" s="139" t="str">
        <f>VLOOKUP(E418,Questions!$B$12:$D$15,2,FALSE)</f>
        <v>Male</v>
      </c>
      <c r="H418" s="139" t="str">
        <f>VLOOKUP(E418,Questions!$B$12:$D$15,3,FALSE)</f>
        <v>Married</v>
      </c>
    </row>
    <row r="419" spans="1:8" x14ac:dyDescent="0.35">
      <c r="A419" s="71">
        <v>14767</v>
      </c>
      <c r="B419" s="71">
        <v>21</v>
      </c>
      <c r="C419" s="137">
        <v>424.94</v>
      </c>
      <c r="D419" s="137">
        <v>0</v>
      </c>
      <c r="E419" s="138" t="s">
        <v>119</v>
      </c>
      <c r="F419" s="138" t="str">
        <f t="shared" si="6"/>
        <v>Profit</v>
      </c>
      <c r="G419" s="139" t="str">
        <f>VLOOKUP(E419,Questions!$B$12:$D$15,2,FALSE)</f>
        <v>Male</v>
      </c>
      <c r="H419" s="139" t="str">
        <f>VLOOKUP(E419,Questions!$B$12:$D$15,3,FALSE)</f>
        <v>Single</v>
      </c>
    </row>
    <row r="420" spans="1:8" x14ac:dyDescent="0.35">
      <c r="A420" s="71">
        <v>12369</v>
      </c>
      <c r="B420" s="71">
        <v>74</v>
      </c>
      <c r="C420" s="137">
        <v>1221.01</v>
      </c>
      <c r="D420" s="137">
        <v>6161.94</v>
      </c>
      <c r="E420" s="138" t="s">
        <v>118</v>
      </c>
      <c r="F420" s="138" t="str">
        <f t="shared" si="6"/>
        <v>Loss</v>
      </c>
      <c r="G420" s="139" t="str">
        <f>VLOOKUP(E420,Questions!$B$12:$D$15,2,FALSE)</f>
        <v>Female</v>
      </c>
      <c r="H420" s="139" t="str">
        <f>VLOOKUP(E420,Questions!$B$12:$D$15,3,FALSE)</f>
        <v>Single</v>
      </c>
    </row>
    <row r="421" spans="1:8" x14ac:dyDescent="0.35">
      <c r="A421" s="71">
        <v>12672</v>
      </c>
      <c r="B421" s="71">
        <v>28</v>
      </c>
      <c r="C421" s="137">
        <v>2254.59</v>
      </c>
      <c r="D421" s="137">
        <v>0</v>
      </c>
      <c r="E421" s="138" t="s">
        <v>119</v>
      </c>
      <c r="F421" s="138" t="str">
        <f t="shared" si="6"/>
        <v>Profit</v>
      </c>
      <c r="G421" s="139" t="str">
        <f>VLOOKUP(E421,Questions!$B$12:$D$15,2,FALSE)</f>
        <v>Male</v>
      </c>
      <c r="H421" s="139" t="str">
        <f>VLOOKUP(E421,Questions!$B$12:$D$15,3,FALSE)</f>
        <v>Single</v>
      </c>
    </row>
    <row r="422" spans="1:8" x14ac:dyDescent="0.35">
      <c r="A422" s="71">
        <v>18677</v>
      </c>
      <c r="B422" s="71">
        <v>77</v>
      </c>
      <c r="C422" s="137">
        <v>1720.27</v>
      </c>
      <c r="D422" s="137">
        <v>115.13</v>
      </c>
      <c r="E422" s="138" t="s">
        <v>107</v>
      </c>
      <c r="F422" s="138" t="str">
        <f t="shared" si="6"/>
        <v>Profit</v>
      </c>
      <c r="G422" s="139" t="str">
        <f>VLOOKUP(E422,Questions!$B$12:$D$15,2,FALSE)</f>
        <v>Male</v>
      </c>
      <c r="H422" s="139" t="str">
        <f>VLOOKUP(E422,Questions!$B$12:$D$15,3,FALSE)</f>
        <v>Married</v>
      </c>
    </row>
    <row r="423" spans="1:8" x14ac:dyDescent="0.35">
      <c r="A423" s="71">
        <v>17783</v>
      </c>
      <c r="B423" s="71">
        <v>58</v>
      </c>
      <c r="C423" s="137">
        <v>1370.33</v>
      </c>
      <c r="D423" s="137">
        <v>454.92</v>
      </c>
      <c r="E423" s="138" t="s">
        <v>107</v>
      </c>
      <c r="F423" s="138" t="str">
        <f t="shared" si="6"/>
        <v>Profit</v>
      </c>
      <c r="G423" s="139" t="str">
        <f>VLOOKUP(E423,Questions!$B$12:$D$15,2,FALSE)</f>
        <v>Male</v>
      </c>
      <c r="H423" s="139" t="str">
        <f>VLOOKUP(E423,Questions!$B$12:$D$15,3,FALSE)</f>
        <v>Married</v>
      </c>
    </row>
    <row r="424" spans="1:8" x14ac:dyDescent="0.35">
      <c r="A424" s="71">
        <v>17466</v>
      </c>
      <c r="B424" s="71">
        <v>70</v>
      </c>
      <c r="C424" s="137">
        <v>1760.72</v>
      </c>
      <c r="D424" s="137">
        <v>0</v>
      </c>
      <c r="E424" s="138" t="s">
        <v>107</v>
      </c>
      <c r="F424" s="138" t="str">
        <f t="shared" si="6"/>
        <v>Profit</v>
      </c>
      <c r="G424" s="139" t="str">
        <f>VLOOKUP(E424,Questions!$B$12:$D$15,2,FALSE)</f>
        <v>Male</v>
      </c>
      <c r="H424" s="139" t="str">
        <f>VLOOKUP(E424,Questions!$B$12:$D$15,3,FALSE)</f>
        <v>Married</v>
      </c>
    </row>
    <row r="425" spans="1:8" x14ac:dyDescent="0.35">
      <c r="A425" s="71">
        <v>19337</v>
      </c>
      <c r="B425" s="71">
        <v>70</v>
      </c>
      <c r="C425" s="137">
        <v>1649.81</v>
      </c>
      <c r="D425" s="137">
        <v>0</v>
      </c>
      <c r="E425" s="138" t="s">
        <v>117</v>
      </c>
      <c r="F425" s="138" t="str">
        <f t="shared" si="6"/>
        <v>Profit</v>
      </c>
      <c r="G425" s="139" t="str">
        <f>VLOOKUP(E425,Questions!$B$12:$D$15,2,FALSE)</f>
        <v>Female</v>
      </c>
      <c r="H425" s="139" t="str">
        <f>VLOOKUP(E425,Questions!$B$12:$D$15,3,FALSE)</f>
        <v>Married</v>
      </c>
    </row>
    <row r="426" spans="1:8" x14ac:dyDescent="0.35">
      <c r="A426" s="71">
        <v>15886</v>
      </c>
      <c r="B426" s="71">
        <v>76</v>
      </c>
      <c r="C426" s="137">
        <v>1989.02</v>
      </c>
      <c r="D426" s="137">
        <v>0</v>
      </c>
      <c r="E426" s="138" t="s">
        <v>119</v>
      </c>
      <c r="F426" s="138" t="str">
        <f t="shared" si="6"/>
        <v>Profit</v>
      </c>
      <c r="G426" s="139" t="str">
        <f>VLOOKUP(E426,Questions!$B$12:$D$15,2,FALSE)</f>
        <v>Male</v>
      </c>
      <c r="H426" s="139" t="str">
        <f>VLOOKUP(E426,Questions!$B$12:$D$15,3,FALSE)</f>
        <v>Single</v>
      </c>
    </row>
    <row r="427" spans="1:8" x14ac:dyDescent="0.35">
      <c r="A427" s="71">
        <v>17481</v>
      </c>
      <c r="B427" s="71">
        <v>27</v>
      </c>
      <c r="C427" s="137">
        <v>2016.74</v>
      </c>
      <c r="D427" s="137">
        <v>1785.28</v>
      </c>
      <c r="E427" s="138" t="s">
        <v>118</v>
      </c>
      <c r="F427" s="138" t="str">
        <f t="shared" si="6"/>
        <v>Profit</v>
      </c>
      <c r="G427" s="139" t="str">
        <f>VLOOKUP(E427,Questions!$B$12:$D$15,2,FALSE)</f>
        <v>Female</v>
      </c>
      <c r="H427" s="139" t="str">
        <f>VLOOKUP(E427,Questions!$B$12:$D$15,3,FALSE)</f>
        <v>Single</v>
      </c>
    </row>
    <row r="428" spans="1:8" x14ac:dyDescent="0.35">
      <c r="A428" s="71">
        <v>12955</v>
      </c>
      <c r="B428" s="71">
        <v>50</v>
      </c>
      <c r="C428" s="137">
        <v>1706.83</v>
      </c>
      <c r="D428" s="137">
        <v>176.94</v>
      </c>
      <c r="E428" s="138" t="s">
        <v>118</v>
      </c>
      <c r="F428" s="138" t="str">
        <f t="shared" si="6"/>
        <v>Profit</v>
      </c>
      <c r="G428" s="139" t="str">
        <f>VLOOKUP(E428,Questions!$B$12:$D$15,2,FALSE)</f>
        <v>Female</v>
      </c>
      <c r="H428" s="139" t="str">
        <f>VLOOKUP(E428,Questions!$B$12:$D$15,3,FALSE)</f>
        <v>Single</v>
      </c>
    </row>
    <row r="429" spans="1:8" x14ac:dyDescent="0.35">
      <c r="A429" s="71">
        <v>14162</v>
      </c>
      <c r="B429" s="71">
        <v>44</v>
      </c>
      <c r="C429" s="137">
        <v>2219.7600000000002</v>
      </c>
      <c r="D429" s="137">
        <v>184.86</v>
      </c>
      <c r="E429" s="138" t="s">
        <v>119</v>
      </c>
      <c r="F429" s="138" t="str">
        <f t="shared" si="6"/>
        <v>Profit</v>
      </c>
      <c r="G429" s="139" t="str">
        <f>VLOOKUP(E429,Questions!$B$12:$D$15,2,FALSE)</f>
        <v>Male</v>
      </c>
      <c r="H429" s="139" t="str">
        <f>VLOOKUP(E429,Questions!$B$12:$D$15,3,FALSE)</f>
        <v>Single</v>
      </c>
    </row>
    <row r="430" spans="1:8" x14ac:dyDescent="0.35">
      <c r="A430" s="71">
        <v>11928</v>
      </c>
      <c r="B430" s="71">
        <v>18</v>
      </c>
      <c r="C430" s="137">
        <v>2496.36</v>
      </c>
      <c r="D430" s="137">
        <v>0</v>
      </c>
      <c r="E430" s="138" t="s">
        <v>118</v>
      </c>
      <c r="F430" s="138" t="str">
        <f t="shared" si="6"/>
        <v>Profit</v>
      </c>
      <c r="G430" s="139" t="str">
        <f>VLOOKUP(E430,Questions!$B$12:$D$15,2,FALSE)</f>
        <v>Female</v>
      </c>
      <c r="H430" s="139" t="str">
        <f>VLOOKUP(E430,Questions!$B$12:$D$15,3,FALSE)</f>
        <v>Single</v>
      </c>
    </row>
    <row r="431" spans="1:8" x14ac:dyDescent="0.35">
      <c r="A431" s="71">
        <v>14823</v>
      </c>
      <c r="B431" s="71">
        <v>60</v>
      </c>
      <c r="C431" s="137">
        <v>1257.46</v>
      </c>
      <c r="D431" s="137">
        <v>0</v>
      </c>
      <c r="E431" s="138" t="s">
        <v>118</v>
      </c>
      <c r="F431" s="138" t="str">
        <f t="shared" si="6"/>
        <v>Profit</v>
      </c>
      <c r="G431" s="139" t="str">
        <f>VLOOKUP(E431,Questions!$B$12:$D$15,2,FALSE)</f>
        <v>Female</v>
      </c>
      <c r="H431" s="139" t="str">
        <f>VLOOKUP(E431,Questions!$B$12:$D$15,3,FALSE)</f>
        <v>Single</v>
      </c>
    </row>
    <row r="432" spans="1:8" x14ac:dyDescent="0.35">
      <c r="A432" s="71">
        <v>13659</v>
      </c>
      <c r="B432" s="71">
        <v>60</v>
      </c>
      <c r="C432" s="137">
        <v>1070.47</v>
      </c>
      <c r="D432" s="137">
        <v>418.16</v>
      </c>
      <c r="E432" s="138" t="s">
        <v>117</v>
      </c>
      <c r="F432" s="138" t="str">
        <f t="shared" si="6"/>
        <v>Profit</v>
      </c>
      <c r="G432" s="139" t="str">
        <f>VLOOKUP(E432,Questions!$B$12:$D$15,2,FALSE)</f>
        <v>Female</v>
      </c>
      <c r="H432" s="139" t="str">
        <f>VLOOKUP(E432,Questions!$B$12:$D$15,3,FALSE)</f>
        <v>Married</v>
      </c>
    </row>
    <row r="433" spans="1:8" x14ac:dyDescent="0.35">
      <c r="A433" s="71">
        <v>11231</v>
      </c>
      <c r="B433" s="71">
        <v>35</v>
      </c>
      <c r="C433" s="137">
        <v>1306.1300000000001</v>
      </c>
      <c r="D433" s="137">
        <v>0</v>
      </c>
      <c r="E433" s="138" t="s">
        <v>118</v>
      </c>
      <c r="F433" s="138" t="str">
        <f t="shared" si="6"/>
        <v>Profit</v>
      </c>
      <c r="G433" s="139" t="str">
        <f>VLOOKUP(E433,Questions!$B$12:$D$15,2,FALSE)</f>
        <v>Female</v>
      </c>
      <c r="H433" s="139" t="str">
        <f>VLOOKUP(E433,Questions!$B$12:$D$15,3,FALSE)</f>
        <v>Single</v>
      </c>
    </row>
    <row r="434" spans="1:8" x14ac:dyDescent="0.35">
      <c r="A434" s="71">
        <v>11492</v>
      </c>
      <c r="B434" s="71">
        <v>35</v>
      </c>
      <c r="C434" s="137">
        <v>1849.72</v>
      </c>
      <c r="D434" s="137">
        <v>638.42999999999995</v>
      </c>
      <c r="E434" s="138" t="s">
        <v>119</v>
      </c>
      <c r="F434" s="138" t="str">
        <f t="shared" si="6"/>
        <v>Profit</v>
      </c>
      <c r="G434" s="139" t="str">
        <f>VLOOKUP(E434,Questions!$B$12:$D$15,2,FALSE)</f>
        <v>Male</v>
      </c>
      <c r="H434" s="139" t="str">
        <f>VLOOKUP(E434,Questions!$B$12:$D$15,3,FALSE)</f>
        <v>Single</v>
      </c>
    </row>
    <row r="435" spans="1:8" x14ac:dyDescent="0.35">
      <c r="A435" s="71">
        <v>14772</v>
      </c>
      <c r="B435" s="71">
        <v>49</v>
      </c>
      <c r="C435" s="137">
        <v>865.69</v>
      </c>
      <c r="D435" s="137">
        <v>1190.93</v>
      </c>
      <c r="E435" s="138" t="s">
        <v>117</v>
      </c>
      <c r="F435" s="138" t="str">
        <f t="shared" si="6"/>
        <v>Loss</v>
      </c>
      <c r="G435" s="139" t="str">
        <f>VLOOKUP(E435,Questions!$B$12:$D$15,2,FALSE)</f>
        <v>Female</v>
      </c>
      <c r="H435" s="139" t="str">
        <f>VLOOKUP(E435,Questions!$B$12:$D$15,3,FALSE)</f>
        <v>Married</v>
      </c>
    </row>
    <row r="436" spans="1:8" x14ac:dyDescent="0.35">
      <c r="A436" s="71">
        <v>11854</v>
      </c>
      <c r="B436" s="71">
        <v>16</v>
      </c>
      <c r="C436" s="137">
        <v>706.05</v>
      </c>
      <c r="D436" s="137">
        <v>1677.65</v>
      </c>
      <c r="E436" s="138" t="s">
        <v>118</v>
      </c>
      <c r="F436" s="138" t="str">
        <f t="shared" si="6"/>
        <v>Loss</v>
      </c>
      <c r="G436" s="139" t="str">
        <f>VLOOKUP(E436,Questions!$B$12:$D$15,2,FALSE)</f>
        <v>Female</v>
      </c>
      <c r="H436" s="139" t="str">
        <f>VLOOKUP(E436,Questions!$B$12:$D$15,3,FALSE)</f>
        <v>Single</v>
      </c>
    </row>
    <row r="437" spans="1:8" x14ac:dyDescent="0.35">
      <c r="A437" s="71">
        <v>17927</v>
      </c>
      <c r="B437" s="71">
        <v>20</v>
      </c>
      <c r="C437" s="137">
        <v>2082.15</v>
      </c>
      <c r="D437" s="137">
        <v>0</v>
      </c>
      <c r="E437" s="138" t="s">
        <v>119</v>
      </c>
      <c r="F437" s="138" t="str">
        <f t="shared" si="6"/>
        <v>Profit</v>
      </c>
      <c r="G437" s="139" t="str">
        <f>VLOOKUP(E437,Questions!$B$12:$D$15,2,FALSE)</f>
        <v>Male</v>
      </c>
      <c r="H437" s="139" t="str">
        <f>VLOOKUP(E437,Questions!$B$12:$D$15,3,FALSE)</f>
        <v>Single</v>
      </c>
    </row>
    <row r="438" spans="1:8" x14ac:dyDescent="0.35">
      <c r="A438" s="71">
        <v>14240</v>
      </c>
      <c r="B438" s="71">
        <v>30</v>
      </c>
      <c r="C438" s="137">
        <v>1460.28</v>
      </c>
      <c r="D438" s="137">
        <v>0</v>
      </c>
      <c r="E438" s="138" t="s">
        <v>119</v>
      </c>
      <c r="F438" s="138" t="str">
        <f t="shared" si="6"/>
        <v>Profit</v>
      </c>
      <c r="G438" s="139" t="str">
        <f>VLOOKUP(E438,Questions!$B$12:$D$15,2,FALSE)</f>
        <v>Male</v>
      </c>
      <c r="H438" s="139" t="str">
        <f>VLOOKUP(E438,Questions!$B$12:$D$15,3,FALSE)</f>
        <v>Single</v>
      </c>
    </row>
    <row r="439" spans="1:8" x14ac:dyDescent="0.35">
      <c r="A439" s="71">
        <v>16647</v>
      </c>
      <c r="B439" s="71">
        <v>54</v>
      </c>
      <c r="C439" s="137">
        <v>782.01</v>
      </c>
      <c r="D439" s="137">
        <v>1776.3</v>
      </c>
      <c r="E439" s="138" t="s">
        <v>117</v>
      </c>
      <c r="F439" s="138" t="str">
        <f t="shared" si="6"/>
        <v>Loss</v>
      </c>
      <c r="G439" s="139" t="str">
        <f>VLOOKUP(E439,Questions!$B$12:$D$15,2,FALSE)</f>
        <v>Female</v>
      </c>
      <c r="H439" s="139" t="str">
        <f>VLOOKUP(E439,Questions!$B$12:$D$15,3,FALSE)</f>
        <v>Married</v>
      </c>
    </row>
    <row r="440" spans="1:8" x14ac:dyDescent="0.35">
      <c r="A440" s="71">
        <v>12497</v>
      </c>
      <c r="B440" s="71">
        <v>66</v>
      </c>
      <c r="C440" s="137">
        <v>1862.4</v>
      </c>
      <c r="D440" s="137">
        <v>0</v>
      </c>
      <c r="E440" s="138" t="s">
        <v>118</v>
      </c>
      <c r="F440" s="138" t="str">
        <f t="shared" si="6"/>
        <v>Profit</v>
      </c>
      <c r="G440" s="139" t="str">
        <f>VLOOKUP(E440,Questions!$B$12:$D$15,2,FALSE)</f>
        <v>Female</v>
      </c>
      <c r="H440" s="139" t="str">
        <f>VLOOKUP(E440,Questions!$B$12:$D$15,3,FALSE)</f>
        <v>Single</v>
      </c>
    </row>
    <row r="441" spans="1:8" x14ac:dyDescent="0.35">
      <c r="A441" s="71">
        <v>15811</v>
      </c>
      <c r="B441" s="71">
        <v>23</v>
      </c>
      <c r="C441" s="137">
        <v>1778.87</v>
      </c>
      <c r="D441" s="137">
        <v>1456.33</v>
      </c>
      <c r="E441" s="138" t="s">
        <v>118</v>
      </c>
      <c r="F441" s="138" t="str">
        <f t="shared" si="6"/>
        <v>Profit</v>
      </c>
      <c r="G441" s="139" t="str">
        <f>VLOOKUP(E441,Questions!$B$12:$D$15,2,FALSE)</f>
        <v>Female</v>
      </c>
      <c r="H441" s="139" t="str">
        <f>VLOOKUP(E441,Questions!$B$12:$D$15,3,FALSE)</f>
        <v>Single</v>
      </c>
    </row>
    <row r="442" spans="1:8" x14ac:dyDescent="0.35">
      <c r="A442" s="71">
        <v>12976</v>
      </c>
      <c r="B442" s="71">
        <v>51</v>
      </c>
      <c r="C442" s="137">
        <v>1487.22</v>
      </c>
      <c r="D442" s="137">
        <v>0</v>
      </c>
      <c r="E442" s="138" t="s">
        <v>118</v>
      </c>
      <c r="F442" s="138" t="str">
        <f t="shared" si="6"/>
        <v>Profit</v>
      </c>
      <c r="G442" s="139" t="str">
        <f>VLOOKUP(E442,Questions!$B$12:$D$15,2,FALSE)</f>
        <v>Female</v>
      </c>
      <c r="H442" s="139" t="str">
        <f>VLOOKUP(E442,Questions!$B$12:$D$15,3,FALSE)</f>
        <v>Single</v>
      </c>
    </row>
    <row r="443" spans="1:8" x14ac:dyDescent="0.35">
      <c r="A443" s="71">
        <v>17497</v>
      </c>
      <c r="B443" s="71">
        <v>70</v>
      </c>
      <c r="C443" s="137">
        <v>1957.89</v>
      </c>
      <c r="D443" s="137">
        <v>0</v>
      </c>
      <c r="E443" s="138" t="s">
        <v>107</v>
      </c>
      <c r="F443" s="138" t="str">
        <f t="shared" si="6"/>
        <v>Profit</v>
      </c>
      <c r="G443" s="139" t="str">
        <f>VLOOKUP(E443,Questions!$B$12:$D$15,2,FALSE)</f>
        <v>Male</v>
      </c>
      <c r="H443" s="139" t="str">
        <f>VLOOKUP(E443,Questions!$B$12:$D$15,3,FALSE)</f>
        <v>Married</v>
      </c>
    </row>
    <row r="444" spans="1:8" x14ac:dyDescent="0.35">
      <c r="A444" s="71">
        <v>17744</v>
      </c>
      <c r="B444" s="71">
        <v>54</v>
      </c>
      <c r="C444" s="137">
        <v>1483.76</v>
      </c>
      <c r="D444" s="137">
        <v>0</v>
      </c>
      <c r="E444" s="138" t="s">
        <v>107</v>
      </c>
      <c r="F444" s="138" t="str">
        <f t="shared" si="6"/>
        <v>Profit</v>
      </c>
      <c r="G444" s="139" t="str">
        <f>VLOOKUP(E444,Questions!$B$12:$D$15,2,FALSE)</f>
        <v>Male</v>
      </c>
      <c r="H444" s="139" t="str">
        <f>VLOOKUP(E444,Questions!$B$12:$D$15,3,FALSE)</f>
        <v>Married</v>
      </c>
    </row>
    <row r="445" spans="1:8" x14ac:dyDescent="0.35">
      <c r="A445" s="71">
        <v>15969</v>
      </c>
      <c r="B445" s="71">
        <v>33</v>
      </c>
      <c r="C445" s="137">
        <v>1360.05</v>
      </c>
      <c r="D445" s="137">
        <v>0</v>
      </c>
      <c r="E445" s="138" t="s">
        <v>119</v>
      </c>
      <c r="F445" s="138" t="str">
        <f t="shared" si="6"/>
        <v>Profit</v>
      </c>
      <c r="G445" s="139" t="str">
        <f>VLOOKUP(E445,Questions!$B$12:$D$15,2,FALSE)</f>
        <v>Male</v>
      </c>
      <c r="H445" s="139" t="str">
        <f>VLOOKUP(E445,Questions!$B$12:$D$15,3,FALSE)</f>
        <v>Single</v>
      </c>
    </row>
    <row r="446" spans="1:8" x14ac:dyDescent="0.35">
      <c r="A446" s="71">
        <v>12146</v>
      </c>
      <c r="B446" s="71">
        <v>36</v>
      </c>
      <c r="C446" s="137">
        <v>1390.11</v>
      </c>
      <c r="D446" s="137">
        <v>0</v>
      </c>
      <c r="E446" s="138" t="s">
        <v>107</v>
      </c>
      <c r="F446" s="138" t="str">
        <f t="shared" si="6"/>
        <v>Profit</v>
      </c>
      <c r="G446" s="139" t="str">
        <f>VLOOKUP(E446,Questions!$B$12:$D$15,2,FALSE)</f>
        <v>Male</v>
      </c>
      <c r="H446" s="139" t="str">
        <f>VLOOKUP(E446,Questions!$B$12:$D$15,3,FALSE)</f>
        <v>Married</v>
      </c>
    </row>
    <row r="447" spans="1:8" x14ac:dyDescent="0.35">
      <c r="A447" s="71">
        <v>19527</v>
      </c>
      <c r="B447" s="71">
        <v>39</v>
      </c>
      <c r="C447" s="137">
        <v>2493.08</v>
      </c>
      <c r="D447" s="137">
        <v>0</v>
      </c>
      <c r="E447" s="138" t="s">
        <v>119</v>
      </c>
      <c r="F447" s="138" t="str">
        <f t="shared" si="6"/>
        <v>Profit</v>
      </c>
      <c r="G447" s="139" t="str">
        <f>VLOOKUP(E447,Questions!$B$12:$D$15,2,FALSE)</f>
        <v>Male</v>
      </c>
      <c r="H447" s="139" t="str">
        <f>VLOOKUP(E447,Questions!$B$12:$D$15,3,FALSE)</f>
        <v>Single</v>
      </c>
    </row>
    <row r="448" spans="1:8" x14ac:dyDescent="0.35">
      <c r="A448" s="71">
        <v>15478</v>
      </c>
      <c r="B448" s="71">
        <v>20</v>
      </c>
      <c r="C448" s="137">
        <v>1672.12</v>
      </c>
      <c r="D448" s="137">
        <v>0</v>
      </c>
      <c r="E448" s="138" t="s">
        <v>119</v>
      </c>
      <c r="F448" s="138" t="str">
        <f t="shared" si="6"/>
        <v>Profit</v>
      </c>
      <c r="G448" s="139" t="str">
        <f>VLOOKUP(E448,Questions!$B$12:$D$15,2,FALSE)</f>
        <v>Male</v>
      </c>
      <c r="H448" s="139" t="str">
        <f>VLOOKUP(E448,Questions!$B$12:$D$15,3,FALSE)</f>
        <v>Single</v>
      </c>
    </row>
    <row r="449" spans="1:8" x14ac:dyDescent="0.35">
      <c r="A449" s="71">
        <v>12843</v>
      </c>
      <c r="B449" s="71">
        <v>49</v>
      </c>
      <c r="C449" s="137">
        <v>2911</v>
      </c>
      <c r="D449" s="137">
        <v>1433.43</v>
      </c>
      <c r="E449" s="138" t="s">
        <v>117</v>
      </c>
      <c r="F449" s="138" t="str">
        <f t="shared" si="6"/>
        <v>Profit</v>
      </c>
      <c r="G449" s="139" t="str">
        <f>VLOOKUP(E449,Questions!$B$12:$D$15,2,FALSE)</f>
        <v>Female</v>
      </c>
      <c r="H449" s="139" t="str">
        <f>VLOOKUP(E449,Questions!$B$12:$D$15,3,FALSE)</f>
        <v>Married</v>
      </c>
    </row>
    <row r="450" spans="1:8" x14ac:dyDescent="0.35">
      <c r="A450" s="71">
        <v>19683</v>
      </c>
      <c r="B450" s="71">
        <v>33</v>
      </c>
      <c r="C450" s="137">
        <v>838.46</v>
      </c>
      <c r="D450" s="137">
        <v>0</v>
      </c>
      <c r="E450" s="138" t="s">
        <v>119</v>
      </c>
      <c r="F450" s="138" t="str">
        <f t="shared" si="6"/>
        <v>Profit</v>
      </c>
      <c r="G450" s="139" t="str">
        <f>VLOOKUP(E450,Questions!$B$12:$D$15,2,FALSE)</f>
        <v>Male</v>
      </c>
      <c r="H450" s="139" t="str">
        <f>VLOOKUP(E450,Questions!$B$12:$D$15,3,FALSE)</f>
        <v>Single</v>
      </c>
    </row>
    <row r="451" spans="1:8" x14ac:dyDescent="0.35">
      <c r="A451" s="71">
        <v>18834</v>
      </c>
      <c r="B451" s="71">
        <v>76</v>
      </c>
      <c r="C451" s="137">
        <v>2552.5</v>
      </c>
      <c r="D451" s="137">
        <v>0</v>
      </c>
      <c r="E451" s="138" t="s">
        <v>107</v>
      </c>
      <c r="F451" s="138" t="str">
        <f t="shared" ref="F451:F514" si="7">IF(C451&gt;D451, "Profit","Loss")</f>
        <v>Profit</v>
      </c>
      <c r="G451" s="139" t="str">
        <f>VLOOKUP(E451,Questions!$B$12:$D$15,2,FALSE)</f>
        <v>Male</v>
      </c>
      <c r="H451" s="139" t="str">
        <f>VLOOKUP(E451,Questions!$B$12:$D$15,3,FALSE)</f>
        <v>Married</v>
      </c>
    </row>
    <row r="452" spans="1:8" x14ac:dyDescent="0.35">
      <c r="A452" s="71">
        <v>15655</v>
      </c>
      <c r="B452" s="71">
        <v>36</v>
      </c>
      <c r="C452" s="137">
        <v>1133.78</v>
      </c>
      <c r="D452" s="137">
        <v>0</v>
      </c>
      <c r="E452" s="138" t="s">
        <v>117</v>
      </c>
      <c r="F452" s="138" t="str">
        <f t="shared" si="7"/>
        <v>Profit</v>
      </c>
      <c r="G452" s="139" t="str">
        <f>VLOOKUP(E452,Questions!$B$12:$D$15,2,FALSE)</f>
        <v>Female</v>
      </c>
      <c r="H452" s="139" t="str">
        <f>VLOOKUP(E452,Questions!$B$12:$D$15,3,FALSE)</f>
        <v>Married</v>
      </c>
    </row>
    <row r="453" spans="1:8" x14ac:dyDescent="0.35">
      <c r="A453" s="71">
        <v>13688</v>
      </c>
      <c r="B453" s="71">
        <v>44</v>
      </c>
      <c r="C453" s="137">
        <v>1854.04</v>
      </c>
      <c r="D453" s="137">
        <v>0</v>
      </c>
      <c r="E453" s="138" t="s">
        <v>117</v>
      </c>
      <c r="F453" s="138" t="str">
        <f t="shared" si="7"/>
        <v>Profit</v>
      </c>
      <c r="G453" s="139" t="str">
        <f>VLOOKUP(E453,Questions!$B$12:$D$15,2,FALSE)</f>
        <v>Female</v>
      </c>
      <c r="H453" s="139" t="str">
        <f>VLOOKUP(E453,Questions!$B$12:$D$15,3,FALSE)</f>
        <v>Married</v>
      </c>
    </row>
    <row r="454" spans="1:8" x14ac:dyDescent="0.35">
      <c r="A454" s="71">
        <v>12915</v>
      </c>
      <c r="B454" s="71">
        <v>70</v>
      </c>
      <c r="C454" s="137">
        <v>1931.68</v>
      </c>
      <c r="D454" s="137">
        <v>0</v>
      </c>
      <c r="E454" s="138" t="s">
        <v>119</v>
      </c>
      <c r="F454" s="138" t="str">
        <f t="shared" si="7"/>
        <v>Profit</v>
      </c>
      <c r="G454" s="139" t="str">
        <f>VLOOKUP(E454,Questions!$B$12:$D$15,2,FALSE)</f>
        <v>Male</v>
      </c>
      <c r="H454" s="139" t="str">
        <f>VLOOKUP(E454,Questions!$B$12:$D$15,3,FALSE)</f>
        <v>Single</v>
      </c>
    </row>
    <row r="455" spans="1:8" x14ac:dyDescent="0.35">
      <c r="A455" s="71">
        <v>19133</v>
      </c>
      <c r="B455" s="71">
        <v>21</v>
      </c>
      <c r="C455" s="137">
        <v>1654.04</v>
      </c>
      <c r="D455" s="137">
        <v>0</v>
      </c>
      <c r="E455" s="138" t="s">
        <v>119</v>
      </c>
      <c r="F455" s="138" t="str">
        <f t="shared" si="7"/>
        <v>Profit</v>
      </c>
      <c r="G455" s="139" t="str">
        <f>VLOOKUP(E455,Questions!$B$12:$D$15,2,FALSE)</f>
        <v>Male</v>
      </c>
      <c r="H455" s="139" t="str">
        <f>VLOOKUP(E455,Questions!$B$12:$D$15,3,FALSE)</f>
        <v>Single</v>
      </c>
    </row>
    <row r="456" spans="1:8" x14ac:dyDescent="0.35">
      <c r="A456" s="71">
        <v>16664</v>
      </c>
      <c r="B456" s="71">
        <v>62</v>
      </c>
      <c r="C456" s="137">
        <v>1809.02</v>
      </c>
      <c r="D456" s="137">
        <v>0</v>
      </c>
      <c r="E456" s="138" t="s">
        <v>107</v>
      </c>
      <c r="F456" s="138" t="str">
        <f t="shared" si="7"/>
        <v>Profit</v>
      </c>
      <c r="G456" s="139" t="str">
        <f>VLOOKUP(E456,Questions!$B$12:$D$15,2,FALSE)</f>
        <v>Male</v>
      </c>
      <c r="H456" s="139" t="str">
        <f>VLOOKUP(E456,Questions!$B$12:$D$15,3,FALSE)</f>
        <v>Married</v>
      </c>
    </row>
    <row r="457" spans="1:8" x14ac:dyDescent="0.35">
      <c r="A457" s="71">
        <v>14115</v>
      </c>
      <c r="B457" s="71">
        <v>22</v>
      </c>
      <c r="C457" s="137">
        <v>1311.33</v>
      </c>
      <c r="D457" s="137">
        <v>0</v>
      </c>
      <c r="E457" s="138" t="s">
        <v>119</v>
      </c>
      <c r="F457" s="138" t="str">
        <f t="shared" si="7"/>
        <v>Profit</v>
      </c>
      <c r="G457" s="139" t="str">
        <f>VLOOKUP(E457,Questions!$B$12:$D$15,2,FALSE)</f>
        <v>Male</v>
      </c>
      <c r="H457" s="139" t="str">
        <f>VLOOKUP(E457,Questions!$B$12:$D$15,3,FALSE)</f>
        <v>Single</v>
      </c>
    </row>
    <row r="458" spans="1:8" x14ac:dyDescent="0.35">
      <c r="A458" s="71">
        <v>16213</v>
      </c>
      <c r="B458" s="71">
        <v>26</v>
      </c>
      <c r="C458" s="137">
        <v>1591.92</v>
      </c>
      <c r="D458" s="137">
        <v>1260.2</v>
      </c>
      <c r="E458" s="138" t="s">
        <v>118</v>
      </c>
      <c r="F458" s="138" t="str">
        <f t="shared" si="7"/>
        <v>Profit</v>
      </c>
      <c r="G458" s="139" t="str">
        <f>VLOOKUP(E458,Questions!$B$12:$D$15,2,FALSE)</f>
        <v>Female</v>
      </c>
      <c r="H458" s="139" t="str">
        <f>VLOOKUP(E458,Questions!$B$12:$D$15,3,FALSE)</f>
        <v>Single</v>
      </c>
    </row>
    <row r="459" spans="1:8" x14ac:dyDescent="0.35">
      <c r="A459" s="71">
        <v>18292</v>
      </c>
      <c r="B459" s="71">
        <v>53</v>
      </c>
      <c r="C459" s="137">
        <v>1550.81</v>
      </c>
      <c r="D459" s="137">
        <v>1324.12</v>
      </c>
      <c r="E459" s="138" t="s">
        <v>118</v>
      </c>
      <c r="F459" s="138" t="str">
        <f t="shared" si="7"/>
        <v>Profit</v>
      </c>
      <c r="G459" s="139" t="str">
        <f>VLOOKUP(E459,Questions!$B$12:$D$15,2,FALSE)</f>
        <v>Female</v>
      </c>
      <c r="H459" s="139" t="str">
        <f>VLOOKUP(E459,Questions!$B$12:$D$15,3,FALSE)</f>
        <v>Single</v>
      </c>
    </row>
    <row r="460" spans="1:8" x14ac:dyDescent="0.35">
      <c r="A460" s="71">
        <v>14218</v>
      </c>
      <c r="B460" s="71">
        <v>77</v>
      </c>
      <c r="C460" s="137">
        <v>2712.47</v>
      </c>
      <c r="D460" s="137">
        <v>0</v>
      </c>
      <c r="E460" s="138" t="s">
        <v>117</v>
      </c>
      <c r="F460" s="138" t="str">
        <f t="shared" si="7"/>
        <v>Profit</v>
      </c>
      <c r="G460" s="139" t="str">
        <f>VLOOKUP(E460,Questions!$B$12:$D$15,2,FALSE)</f>
        <v>Female</v>
      </c>
      <c r="H460" s="139" t="str">
        <f>VLOOKUP(E460,Questions!$B$12:$D$15,3,FALSE)</f>
        <v>Married</v>
      </c>
    </row>
    <row r="461" spans="1:8" x14ac:dyDescent="0.35">
      <c r="A461" s="71">
        <v>18372</v>
      </c>
      <c r="B461" s="71">
        <v>55</v>
      </c>
      <c r="C461" s="137">
        <v>646.95000000000005</v>
      </c>
      <c r="D461" s="137">
        <v>0</v>
      </c>
      <c r="E461" s="138" t="s">
        <v>119</v>
      </c>
      <c r="F461" s="138" t="str">
        <f t="shared" si="7"/>
        <v>Profit</v>
      </c>
      <c r="G461" s="139" t="str">
        <f>VLOOKUP(E461,Questions!$B$12:$D$15,2,FALSE)</f>
        <v>Male</v>
      </c>
      <c r="H461" s="139" t="str">
        <f>VLOOKUP(E461,Questions!$B$12:$D$15,3,FALSE)</f>
        <v>Single</v>
      </c>
    </row>
    <row r="462" spans="1:8" x14ac:dyDescent="0.35">
      <c r="A462" s="71">
        <v>18994</v>
      </c>
      <c r="B462" s="71">
        <v>40</v>
      </c>
      <c r="C462" s="137">
        <v>1262.82</v>
      </c>
      <c r="D462" s="137">
        <v>0</v>
      </c>
      <c r="E462" s="138" t="s">
        <v>117</v>
      </c>
      <c r="F462" s="138" t="str">
        <f t="shared" si="7"/>
        <v>Profit</v>
      </c>
      <c r="G462" s="139" t="str">
        <f>VLOOKUP(E462,Questions!$B$12:$D$15,2,FALSE)</f>
        <v>Female</v>
      </c>
      <c r="H462" s="139" t="str">
        <f>VLOOKUP(E462,Questions!$B$12:$D$15,3,FALSE)</f>
        <v>Married</v>
      </c>
    </row>
    <row r="463" spans="1:8" x14ac:dyDescent="0.35">
      <c r="A463" s="71">
        <v>19707</v>
      </c>
      <c r="B463" s="71">
        <v>52</v>
      </c>
      <c r="C463" s="137">
        <v>2106.6799999999998</v>
      </c>
      <c r="D463" s="137">
        <v>2136.98</v>
      </c>
      <c r="E463" s="138" t="s">
        <v>117</v>
      </c>
      <c r="F463" s="138" t="str">
        <f t="shared" si="7"/>
        <v>Loss</v>
      </c>
      <c r="G463" s="139" t="str">
        <f>VLOOKUP(E463,Questions!$B$12:$D$15,2,FALSE)</f>
        <v>Female</v>
      </c>
      <c r="H463" s="139" t="str">
        <f>VLOOKUP(E463,Questions!$B$12:$D$15,3,FALSE)</f>
        <v>Married</v>
      </c>
    </row>
    <row r="464" spans="1:8" x14ac:dyDescent="0.35">
      <c r="A464" s="71">
        <v>12161</v>
      </c>
      <c r="B464" s="71">
        <v>74</v>
      </c>
      <c r="C464" s="137">
        <v>1916.09</v>
      </c>
      <c r="D464" s="137">
        <v>0</v>
      </c>
      <c r="E464" s="138" t="s">
        <v>107</v>
      </c>
      <c r="F464" s="138" t="str">
        <f t="shared" si="7"/>
        <v>Profit</v>
      </c>
      <c r="G464" s="139" t="str">
        <f>VLOOKUP(E464,Questions!$B$12:$D$15,2,FALSE)</f>
        <v>Male</v>
      </c>
      <c r="H464" s="139" t="str">
        <f>VLOOKUP(E464,Questions!$B$12:$D$15,3,FALSE)</f>
        <v>Married</v>
      </c>
    </row>
    <row r="465" spans="1:8" x14ac:dyDescent="0.35">
      <c r="A465" s="71">
        <v>18482</v>
      </c>
      <c r="B465" s="71">
        <v>64</v>
      </c>
      <c r="C465" s="137">
        <v>1866.62</v>
      </c>
      <c r="D465" s="137">
        <v>0</v>
      </c>
      <c r="E465" s="138" t="s">
        <v>119</v>
      </c>
      <c r="F465" s="138" t="str">
        <f t="shared" si="7"/>
        <v>Profit</v>
      </c>
      <c r="G465" s="139" t="str">
        <f>VLOOKUP(E465,Questions!$B$12:$D$15,2,FALSE)</f>
        <v>Male</v>
      </c>
      <c r="H465" s="139" t="str">
        <f>VLOOKUP(E465,Questions!$B$12:$D$15,3,FALSE)</f>
        <v>Single</v>
      </c>
    </row>
    <row r="466" spans="1:8" x14ac:dyDescent="0.35">
      <c r="A466" s="71">
        <v>19055</v>
      </c>
      <c r="B466" s="71">
        <v>73</v>
      </c>
      <c r="C466" s="137">
        <v>2471.8200000000002</v>
      </c>
      <c r="D466" s="137">
        <v>809.51</v>
      </c>
      <c r="E466" s="138" t="s">
        <v>107</v>
      </c>
      <c r="F466" s="138" t="str">
        <f t="shared" si="7"/>
        <v>Profit</v>
      </c>
      <c r="G466" s="139" t="str">
        <f>VLOOKUP(E466,Questions!$B$12:$D$15,2,FALSE)</f>
        <v>Male</v>
      </c>
      <c r="H466" s="139" t="str">
        <f>VLOOKUP(E466,Questions!$B$12:$D$15,3,FALSE)</f>
        <v>Married</v>
      </c>
    </row>
    <row r="467" spans="1:8" x14ac:dyDescent="0.35">
      <c r="A467" s="71">
        <v>16904</v>
      </c>
      <c r="B467" s="71">
        <v>73</v>
      </c>
      <c r="C467" s="137">
        <v>1694.19</v>
      </c>
      <c r="D467" s="137">
        <v>6747.37</v>
      </c>
      <c r="E467" s="138" t="s">
        <v>117</v>
      </c>
      <c r="F467" s="138" t="str">
        <f t="shared" si="7"/>
        <v>Loss</v>
      </c>
      <c r="G467" s="139" t="str">
        <f>VLOOKUP(E467,Questions!$B$12:$D$15,2,FALSE)</f>
        <v>Female</v>
      </c>
      <c r="H467" s="139" t="str">
        <f>VLOOKUP(E467,Questions!$B$12:$D$15,3,FALSE)</f>
        <v>Married</v>
      </c>
    </row>
    <row r="468" spans="1:8" x14ac:dyDescent="0.35">
      <c r="A468" s="71">
        <v>17638</v>
      </c>
      <c r="B468" s="71">
        <v>47</v>
      </c>
      <c r="C468" s="137">
        <v>1759.69</v>
      </c>
      <c r="D468" s="137">
        <v>1162.6199999999999</v>
      </c>
      <c r="E468" s="138" t="s">
        <v>119</v>
      </c>
      <c r="F468" s="138" t="str">
        <f t="shared" si="7"/>
        <v>Profit</v>
      </c>
      <c r="G468" s="139" t="str">
        <f>VLOOKUP(E468,Questions!$B$12:$D$15,2,FALSE)</f>
        <v>Male</v>
      </c>
      <c r="H468" s="139" t="str">
        <f>VLOOKUP(E468,Questions!$B$12:$D$15,3,FALSE)</f>
        <v>Single</v>
      </c>
    </row>
    <row r="469" spans="1:8" x14ac:dyDescent="0.35">
      <c r="A469" s="71">
        <v>13408</v>
      </c>
      <c r="B469" s="71">
        <v>38</v>
      </c>
      <c r="C469" s="137">
        <v>1614.72</v>
      </c>
      <c r="D469" s="137">
        <v>1755.97</v>
      </c>
      <c r="E469" s="138" t="s">
        <v>118</v>
      </c>
      <c r="F469" s="138" t="str">
        <f t="shared" si="7"/>
        <v>Loss</v>
      </c>
      <c r="G469" s="139" t="str">
        <f>VLOOKUP(E469,Questions!$B$12:$D$15,2,FALSE)</f>
        <v>Female</v>
      </c>
      <c r="H469" s="139" t="str">
        <f>VLOOKUP(E469,Questions!$B$12:$D$15,3,FALSE)</f>
        <v>Single</v>
      </c>
    </row>
    <row r="470" spans="1:8" x14ac:dyDescent="0.35">
      <c r="A470" s="71">
        <v>13434</v>
      </c>
      <c r="B470" s="71">
        <v>74</v>
      </c>
      <c r="C470" s="137">
        <v>1008.12</v>
      </c>
      <c r="D470" s="137">
        <v>0</v>
      </c>
      <c r="E470" s="138" t="s">
        <v>119</v>
      </c>
      <c r="F470" s="138" t="str">
        <f t="shared" si="7"/>
        <v>Profit</v>
      </c>
      <c r="G470" s="139" t="str">
        <f>VLOOKUP(E470,Questions!$B$12:$D$15,2,FALSE)</f>
        <v>Male</v>
      </c>
      <c r="H470" s="139" t="str">
        <f>VLOOKUP(E470,Questions!$B$12:$D$15,3,FALSE)</f>
        <v>Single</v>
      </c>
    </row>
    <row r="471" spans="1:8" x14ac:dyDescent="0.35">
      <c r="A471" s="71">
        <v>14733</v>
      </c>
      <c r="B471" s="71">
        <v>58</v>
      </c>
      <c r="C471" s="137">
        <v>2031.73</v>
      </c>
      <c r="D471" s="137">
        <v>0</v>
      </c>
      <c r="E471" s="138" t="s">
        <v>107</v>
      </c>
      <c r="F471" s="138" t="str">
        <f t="shared" si="7"/>
        <v>Profit</v>
      </c>
      <c r="G471" s="139" t="str">
        <f>VLOOKUP(E471,Questions!$B$12:$D$15,2,FALSE)</f>
        <v>Male</v>
      </c>
      <c r="H471" s="139" t="str">
        <f>VLOOKUP(E471,Questions!$B$12:$D$15,3,FALSE)</f>
        <v>Married</v>
      </c>
    </row>
    <row r="472" spans="1:8" x14ac:dyDescent="0.35">
      <c r="A472" s="71">
        <v>16485</v>
      </c>
      <c r="B472" s="71">
        <v>57</v>
      </c>
      <c r="C472" s="137">
        <v>1810</v>
      </c>
      <c r="D472" s="137">
        <v>426.26</v>
      </c>
      <c r="E472" s="138" t="s">
        <v>107</v>
      </c>
      <c r="F472" s="138" t="str">
        <f t="shared" si="7"/>
        <v>Profit</v>
      </c>
      <c r="G472" s="139" t="str">
        <f>VLOOKUP(E472,Questions!$B$12:$D$15,2,FALSE)</f>
        <v>Male</v>
      </c>
      <c r="H472" s="139" t="str">
        <f>VLOOKUP(E472,Questions!$B$12:$D$15,3,FALSE)</f>
        <v>Married</v>
      </c>
    </row>
    <row r="473" spans="1:8" x14ac:dyDescent="0.35">
      <c r="A473" s="71">
        <v>11474</v>
      </c>
      <c r="B473" s="71">
        <v>79</v>
      </c>
      <c r="C473" s="137">
        <v>1428.28</v>
      </c>
      <c r="D473" s="137">
        <v>0</v>
      </c>
      <c r="E473" s="138" t="s">
        <v>117</v>
      </c>
      <c r="F473" s="138" t="str">
        <f t="shared" si="7"/>
        <v>Profit</v>
      </c>
      <c r="G473" s="139" t="str">
        <f>VLOOKUP(E473,Questions!$B$12:$D$15,2,FALSE)</f>
        <v>Female</v>
      </c>
      <c r="H473" s="139" t="str">
        <f>VLOOKUP(E473,Questions!$B$12:$D$15,3,FALSE)</f>
        <v>Married</v>
      </c>
    </row>
    <row r="474" spans="1:8" x14ac:dyDescent="0.35">
      <c r="A474" s="71">
        <v>11576</v>
      </c>
      <c r="B474" s="71">
        <v>68</v>
      </c>
      <c r="C474" s="137">
        <v>1624.88</v>
      </c>
      <c r="D474" s="137">
        <v>0</v>
      </c>
      <c r="E474" s="138" t="s">
        <v>107</v>
      </c>
      <c r="F474" s="138" t="str">
        <f t="shared" si="7"/>
        <v>Profit</v>
      </c>
      <c r="G474" s="139" t="str">
        <f>VLOOKUP(E474,Questions!$B$12:$D$15,2,FALSE)</f>
        <v>Male</v>
      </c>
      <c r="H474" s="139" t="str">
        <f>VLOOKUP(E474,Questions!$B$12:$D$15,3,FALSE)</f>
        <v>Married</v>
      </c>
    </row>
    <row r="475" spans="1:8" x14ac:dyDescent="0.35">
      <c r="A475" s="71">
        <v>14541</v>
      </c>
      <c r="B475" s="71">
        <v>68</v>
      </c>
      <c r="C475" s="137">
        <v>1905.74</v>
      </c>
      <c r="D475" s="137">
        <v>0</v>
      </c>
      <c r="E475" s="138" t="s">
        <v>107</v>
      </c>
      <c r="F475" s="138" t="str">
        <f t="shared" si="7"/>
        <v>Profit</v>
      </c>
      <c r="G475" s="139" t="str">
        <f>VLOOKUP(E475,Questions!$B$12:$D$15,2,FALSE)</f>
        <v>Male</v>
      </c>
      <c r="H475" s="139" t="str">
        <f>VLOOKUP(E475,Questions!$B$12:$D$15,3,FALSE)</f>
        <v>Married</v>
      </c>
    </row>
    <row r="476" spans="1:8" x14ac:dyDescent="0.35">
      <c r="A476" s="71">
        <v>16791</v>
      </c>
      <c r="B476" s="71">
        <v>80</v>
      </c>
      <c r="C476" s="137">
        <v>1865.6</v>
      </c>
      <c r="D476" s="137">
        <v>0</v>
      </c>
      <c r="E476" s="138" t="s">
        <v>119</v>
      </c>
      <c r="F476" s="138" t="str">
        <f t="shared" si="7"/>
        <v>Profit</v>
      </c>
      <c r="G476" s="139" t="str">
        <f>VLOOKUP(E476,Questions!$B$12:$D$15,2,FALSE)</f>
        <v>Male</v>
      </c>
      <c r="H476" s="139" t="str">
        <f>VLOOKUP(E476,Questions!$B$12:$D$15,3,FALSE)</f>
        <v>Single</v>
      </c>
    </row>
    <row r="477" spans="1:8" x14ac:dyDescent="0.35">
      <c r="A477" s="71">
        <v>12620</v>
      </c>
      <c r="B477" s="71">
        <v>28</v>
      </c>
      <c r="C477" s="137">
        <v>2681.31</v>
      </c>
      <c r="D477" s="137">
        <v>0</v>
      </c>
      <c r="E477" s="138" t="s">
        <v>107</v>
      </c>
      <c r="F477" s="138" t="str">
        <f t="shared" si="7"/>
        <v>Profit</v>
      </c>
      <c r="G477" s="139" t="str">
        <f>VLOOKUP(E477,Questions!$B$12:$D$15,2,FALSE)</f>
        <v>Male</v>
      </c>
      <c r="H477" s="139" t="str">
        <f>VLOOKUP(E477,Questions!$B$12:$D$15,3,FALSE)</f>
        <v>Married</v>
      </c>
    </row>
    <row r="478" spans="1:8" x14ac:dyDescent="0.35">
      <c r="A478" s="71">
        <v>18842</v>
      </c>
      <c r="B478" s="71">
        <v>36</v>
      </c>
      <c r="C478" s="137">
        <v>2136.7399999999998</v>
      </c>
      <c r="D478" s="137">
        <v>0</v>
      </c>
      <c r="E478" s="138" t="s">
        <v>119</v>
      </c>
      <c r="F478" s="138" t="str">
        <f t="shared" si="7"/>
        <v>Profit</v>
      </c>
      <c r="G478" s="139" t="str">
        <f>VLOOKUP(E478,Questions!$B$12:$D$15,2,FALSE)</f>
        <v>Male</v>
      </c>
      <c r="H478" s="139" t="str">
        <f>VLOOKUP(E478,Questions!$B$12:$D$15,3,FALSE)</f>
        <v>Single</v>
      </c>
    </row>
    <row r="479" spans="1:8" x14ac:dyDescent="0.35">
      <c r="A479" s="71">
        <v>14140</v>
      </c>
      <c r="B479" s="71">
        <v>73</v>
      </c>
      <c r="C479" s="137">
        <v>1541.25</v>
      </c>
      <c r="D479" s="137">
        <v>0</v>
      </c>
      <c r="E479" s="138" t="s">
        <v>119</v>
      </c>
      <c r="F479" s="138" t="str">
        <f t="shared" si="7"/>
        <v>Profit</v>
      </c>
      <c r="G479" s="139" t="str">
        <f>VLOOKUP(E479,Questions!$B$12:$D$15,2,FALSE)</f>
        <v>Male</v>
      </c>
      <c r="H479" s="139" t="str">
        <f>VLOOKUP(E479,Questions!$B$12:$D$15,3,FALSE)</f>
        <v>Single</v>
      </c>
    </row>
    <row r="480" spans="1:8" x14ac:dyDescent="0.35">
      <c r="A480" s="71">
        <v>15187</v>
      </c>
      <c r="B480" s="71">
        <v>27</v>
      </c>
      <c r="C480" s="137">
        <v>2156.2600000000002</v>
      </c>
      <c r="D480" s="137">
        <v>1433.95</v>
      </c>
      <c r="E480" s="138" t="s">
        <v>119</v>
      </c>
      <c r="F480" s="138" t="str">
        <f t="shared" si="7"/>
        <v>Profit</v>
      </c>
      <c r="G480" s="139" t="str">
        <f>VLOOKUP(E480,Questions!$B$12:$D$15,2,FALSE)</f>
        <v>Male</v>
      </c>
      <c r="H480" s="139" t="str">
        <f>VLOOKUP(E480,Questions!$B$12:$D$15,3,FALSE)</f>
        <v>Single</v>
      </c>
    </row>
    <row r="481" spans="1:8" x14ac:dyDescent="0.35">
      <c r="A481" s="71">
        <v>14358</v>
      </c>
      <c r="B481" s="71">
        <v>28</v>
      </c>
      <c r="C481" s="137">
        <v>1958.18</v>
      </c>
      <c r="D481" s="137">
        <v>0</v>
      </c>
      <c r="E481" s="138" t="s">
        <v>118</v>
      </c>
      <c r="F481" s="138" t="str">
        <f t="shared" si="7"/>
        <v>Profit</v>
      </c>
      <c r="G481" s="139" t="str">
        <f>VLOOKUP(E481,Questions!$B$12:$D$15,2,FALSE)</f>
        <v>Female</v>
      </c>
      <c r="H481" s="139" t="str">
        <f>VLOOKUP(E481,Questions!$B$12:$D$15,3,FALSE)</f>
        <v>Single</v>
      </c>
    </row>
    <row r="482" spans="1:8" x14ac:dyDescent="0.35">
      <c r="A482" s="71">
        <v>12764</v>
      </c>
      <c r="B482" s="71">
        <v>22</v>
      </c>
      <c r="C482" s="137">
        <v>1163.1300000000001</v>
      </c>
      <c r="D482" s="137">
        <v>0</v>
      </c>
      <c r="E482" s="138" t="s">
        <v>118</v>
      </c>
      <c r="F482" s="138" t="str">
        <f t="shared" si="7"/>
        <v>Profit</v>
      </c>
      <c r="G482" s="139" t="str">
        <f>VLOOKUP(E482,Questions!$B$12:$D$15,2,FALSE)</f>
        <v>Female</v>
      </c>
      <c r="H482" s="139" t="str">
        <f>VLOOKUP(E482,Questions!$B$12:$D$15,3,FALSE)</f>
        <v>Single</v>
      </c>
    </row>
    <row r="483" spans="1:8" x14ac:dyDescent="0.35">
      <c r="A483" s="71">
        <v>12446</v>
      </c>
      <c r="B483" s="71">
        <v>24</v>
      </c>
      <c r="C483" s="137">
        <v>1166.43</v>
      </c>
      <c r="D483" s="137">
        <v>0</v>
      </c>
      <c r="E483" s="138" t="s">
        <v>119</v>
      </c>
      <c r="F483" s="138" t="str">
        <f t="shared" si="7"/>
        <v>Profit</v>
      </c>
      <c r="G483" s="139" t="str">
        <f>VLOOKUP(E483,Questions!$B$12:$D$15,2,FALSE)</f>
        <v>Male</v>
      </c>
      <c r="H483" s="139" t="str">
        <f>VLOOKUP(E483,Questions!$B$12:$D$15,3,FALSE)</f>
        <v>Single</v>
      </c>
    </row>
    <row r="484" spans="1:8" x14ac:dyDescent="0.35">
      <c r="A484" s="71">
        <v>16756</v>
      </c>
      <c r="B484" s="71">
        <v>70</v>
      </c>
      <c r="C484" s="137">
        <v>1470.69</v>
      </c>
      <c r="D484" s="137">
        <v>2458.9899999999998</v>
      </c>
      <c r="E484" s="138" t="s">
        <v>117</v>
      </c>
      <c r="F484" s="138" t="str">
        <f t="shared" si="7"/>
        <v>Loss</v>
      </c>
      <c r="G484" s="139" t="str">
        <f>VLOOKUP(E484,Questions!$B$12:$D$15,2,FALSE)</f>
        <v>Female</v>
      </c>
      <c r="H484" s="139" t="str">
        <f>VLOOKUP(E484,Questions!$B$12:$D$15,3,FALSE)</f>
        <v>Married</v>
      </c>
    </row>
    <row r="485" spans="1:8" x14ac:dyDescent="0.35">
      <c r="A485" s="71">
        <v>16443</v>
      </c>
      <c r="B485" s="71">
        <v>28</v>
      </c>
      <c r="C485" s="137">
        <v>631.57000000000005</v>
      </c>
      <c r="D485" s="137">
        <v>803.45</v>
      </c>
      <c r="E485" s="138" t="s">
        <v>118</v>
      </c>
      <c r="F485" s="138" t="str">
        <f t="shared" si="7"/>
        <v>Loss</v>
      </c>
      <c r="G485" s="139" t="str">
        <f>VLOOKUP(E485,Questions!$B$12:$D$15,2,FALSE)</f>
        <v>Female</v>
      </c>
      <c r="H485" s="139" t="str">
        <f>VLOOKUP(E485,Questions!$B$12:$D$15,3,FALSE)</f>
        <v>Single</v>
      </c>
    </row>
    <row r="486" spans="1:8" x14ac:dyDescent="0.35">
      <c r="A486" s="71">
        <v>11514</v>
      </c>
      <c r="B486" s="71">
        <v>23</v>
      </c>
      <c r="C486" s="137">
        <v>1006.46</v>
      </c>
      <c r="D486" s="137">
        <v>13314.06</v>
      </c>
      <c r="E486" s="138" t="s">
        <v>118</v>
      </c>
      <c r="F486" s="138" t="str">
        <f t="shared" si="7"/>
        <v>Loss</v>
      </c>
      <c r="G486" s="139" t="str">
        <f>VLOOKUP(E486,Questions!$B$12:$D$15,2,FALSE)</f>
        <v>Female</v>
      </c>
      <c r="H486" s="139" t="str">
        <f>VLOOKUP(E486,Questions!$B$12:$D$15,3,FALSE)</f>
        <v>Single</v>
      </c>
    </row>
    <row r="487" spans="1:8" x14ac:dyDescent="0.35">
      <c r="A487" s="71">
        <v>12432</v>
      </c>
      <c r="B487" s="71">
        <v>34</v>
      </c>
      <c r="C487" s="137">
        <v>1799.81</v>
      </c>
      <c r="D487" s="137">
        <v>0</v>
      </c>
      <c r="E487" s="138" t="s">
        <v>117</v>
      </c>
      <c r="F487" s="138" t="str">
        <f t="shared" si="7"/>
        <v>Profit</v>
      </c>
      <c r="G487" s="139" t="str">
        <f>VLOOKUP(E487,Questions!$B$12:$D$15,2,FALSE)</f>
        <v>Female</v>
      </c>
      <c r="H487" s="139" t="str">
        <f>VLOOKUP(E487,Questions!$B$12:$D$15,3,FALSE)</f>
        <v>Married</v>
      </c>
    </row>
    <row r="488" spans="1:8" x14ac:dyDescent="0.35">
      <c r="A488" s="71">
        <v>18189</v>
      </c>
      <c r="B488" s="71">
        <v>42</v>
      </c>
      <c r="C488" s="137">
        <v>1498.23</v>
      </c>
      <c r="D488" s="137">
        <v>0</v>
      </c>
      <c r="E488" s="138" t="s">
        <v>118</v>
      </c>
      <c r="F488" s="138" t="str">
        <f t="shared" si="7"/>
        <v>Profit</v>
      </c>
      <c r="G488" s="139" t="str">
        <f>VLOOKUP(E488,Questions!$B$12:$D$15,2,FALSE)</f>
        <v>Female</v>
      </c>
      <c r="H488" s="139" t="str">
        <f>VLOOKUP(E488,Questions!$B$12:$D$15,3,FALSE)</f>
        <v>Single</v>
      </c>
    </row>
    <row r="489" spans="1:8" x14ac:dyDescent="0.35">
      <c r="A489" s="71">
        <v>14890</v>
      </c>
      <c r="B489" s="71">
        <v>43</v>
      </c>
      <c r="C489" s="137">
        <v>1977.84</v>
      </c>
      <c r="D489" s="137">
        <v>1550.99</v>
      </c>
      <c r="E489" s="138" t="s">
        <v>119</v>
      </c>
      <c r="F489" s="138" t="str">
        <f t="shared" si="7"/>
        <v>Profit</v>
      </c>
      <c r="G489" s="139" t="str">
        <f>VLOOKUP(E489,Questions!$B$12:$D$15,2,FALSE)</f>
        <v>Male</v>
      </c>
      <c r="H489" s="139" t="str">
        <f>VLOOKUP(E489,Questions!$B$12:$D$15,3,FALSE)</f>
        <v>Single</v>
      </c>
    </row>
    <row r="490" spans="1:8" x14ac:dyDescent="0.35">
      <c r="A490" s="71">
        <v>15153</v>
      </c>
      <c r="B490" s="71">
        <v>67</v>
      </c>
      <c r="C490" s="137">
        <v>1825.25</v>
      </c>
      <c r="D490" s="137">
        <v>2291.15</v>
      </c>
      <c r="E490" s="138" t="s">
        <v>107</v>
      </c>
      <c r="F490" s="138" t="str">
        <f t="shared" si="7"/>
        <v>Loss</v>
      </c>
      <c r="G490" s="139" t="str">
        <f>VLOOKUP(E490,Questions!$B$12:$D$15,2,FALSE)</f>
        <v>Male</v>
      </c>
      <c r="H490" s="139" t="str">
        <f>VLOOKUP(E490,Questions!$B$12:$D$15,3,FALSE)</f>
        <v>Married</v>
      </c>
    </row>
    <row r="491" spans="1:8" x14ac:dyDescent="0.35">
      <c r="A491" s="71">
        <v>18564</v>
      </c>
      <c r="B491" s="71">
        <v>64</v>
      </c>
      <c r="C491" s="137">
        <v>1049.6400000000001</v>
      </c>
      <c r="D491" s="137">
        <v>8948.4699999999993</v>
      </c>
      <c r="E491" s="138" t="s">
        <v>118</v>
      </c>
      <c r="F491" s="138" t="str">
        <f t="shared" si="7"/>
        <v>Loss</v>
      </c>
      <c r="G491" s="139" t="str">
        <f>VLOOKUP(E491,Questions!$B$12:$D$15,2,FALSE)</f>
        <v>Female</v>
      </c>
      <c r="H491" s="139" t="str">
        <f>VLOOKUP(E491,Questions!$B$12:$D$15,3,FALSE)</f>
        <v>Single</v>
      </c>
    </row>
    <row r="492" spans="1:8" x14ac:dyDescent="0.35">
      <c r="A492" s="71">
        <v>14602</v>
      </c>
      <c r="B492" s="71">
        <v>55</v>
      </c>
      <c r="C492" s="137">
        <v>1548.33</v>
      </c>
      <c r="D492" s="137">
        <v>0</v>
      </c>
      <c r="E492" s="138" t="s">
        <v>117</v>
      </c>
      <c r="F492" s="138" t="str">
        <f t="shared" si="7"/>
        <v>Profit</v>
      </c>
      <c r="G492" s="139" t="str">
        <f>VLOOKUP(E492,Questions!$B$12:$D$15,2,FALSE)</f>
        <v>Female</v>
      </c>
      <c r="H492" s="139" t="str">
        <f>VLOOKUP(E492,Questions!$B$12:$D$15,3,FALSE)</f>
        <v>Married</v>
      </c>
    </row>
    <row r="493" spans="1:8" x14ac:dyDescent="0.35">
      <c r="A493" s="71">
        <v>12745</v>
      </c>
      <c r="B493" s="71">
        <v>58</v>
      </c>
      <c r="C493" s="137">
        <v>1853.2</v>
      </c>
      <c r="D493" s="137">
        <v>0</v>
      </c>
      <c r="E493" s="138" t="s">
        <v>107</v>
      </c>
      <c r="F493" s="138" t="str">
        <f t="shared" si="7"/>
        <v>Profit</v>
      </c>
      <c r="G493" s="139" t="str">
        <f>VLOOKUP(E493,Questions!$B$12:$D$15,2,FALSE)</f>
        <v>Male</v>
      </c>
      <c r="H493" s="139" t="str">
        <f>VLOOKUP(E493,Questions!$B$12:$D$15,3,FALSE)</f>
        <v>Married</v>
      </c>
    </row>
    <row r="494" spans="1:8" x14ac:dyDescent="0.35">
      <c r="A494" s="71">
        <v>18224</v>
      </c>
      <c r="B494" s="71">
        <v>30</v>
      </c>
      <c r="C494" s="137">
        <v>1530.21</v>
      </c>
      <c r="D494" s="137">
        <v>0</v>
      </c>
      <c r="E494" s="138" t="s">
        <v>119</v>
      </c>
      <c r="F494" s="138" t="str">
        <f t="shared" si="7"/>
        <v>Profit</v>
      </c>
      <c r="G494" s="139" t="str">
        <f>VLOOKUP(E494,Questions!$B$12:$D$15,2,FALSE)</f>
        <v>Male</v>
      </c>
      <c r="H494" s="139" t="str">
        <f>VLOOKUP(E494,Questions!$B$12:$D$15,3,FALSE)</f>
        <v>Single</v>
      </c>
    </row>
    <row r="495" spans="1:8" x14ac:dyDescent="0.35">
      <c r="A495" s="71">
        <v>14201</v>
      </c>
      <c r="B495" s="71">
        <v>68</v>
      </c>
      <c r="C495" s="137">
        <v>1306.6199999999999</v>
      </c>
      <c r="D495" s="137">
        <v>0</v>
      </c>
      <c r="E495" s="138" t="s">
        <v>117</v>
      </c>
      <c r="F495" s="138" t="str">
        <f t="shared" si="7"/>
        <v>Profit</v>
      </c>
      <c r="G495" s="139" t="str">
        <f>VLOOKUP(E495,Questions!$B$12:$D$15,2,FALSE)</f>
        <v>Female</v>
      </c>
      <c r="H495" s="139" t="str">
        <f>VLOOKUP(E495,Questions!$B$12:$D$15,3,FALSE)</f>
        <v>Married</v>
      </c>
    </row>
    <row r="496" spans="1:8" x14ac:dyDescent="0.35">
      <c r="A496" s="71">
        <v>19251</v>
      </c>
      <c r="B496" s="71">
        <v>23</v>
      </c>
      <c r="C496" s="137">
        <v>1948.46</v>
      </c>
      <c r="D496" s="137">
        <v>0</v>
      </c>
      <c r="E496" s="138" t="s">
        <v>119</v>
      </c>
      <c r="F496" s="138" t="str">
        <f t="shared" si="7"/>
        <v>Profit</v>
      </c>
      <c r="G496" s="139" t="str">
        <f>VLOOKUP(E496,Questions!$B$12:$D$15,2,FALSE)</f>
        <v>Male</v>
      </c>
      <c r="H496" s="139" t="str">
        <f>VLOOKUP(E496,Questions!$B$12:$D$15,3,FALSE)</f>
        <v>Single</v>
      </c>
    </row>
    <row r="497" spans="1:8" x14ac:dyDescent="0.35">
      <c r="A497" s="71">
        <v>15525</v>
      </c>
      <c r="B497" s="71">
        <v>40</v>
      </c>
      <c r="C497" s="137">
        <v>2003.14</v>
      </c>
      <c r="D497" s="137">
        <v>952.17</v>
      </c>
      <c r="E497" s="138" t="s">
        <v>107</v>
      </c>
      <c r="F497" s="138" t="str">
        <f t="shared" si="7"/>
        <v>Profit</v>
      </c>
      <c r="G497" s="139" t="str">
        <f>VLOOKUP(E497,Questions!$B$12:$D$15,2,FALSE)</f>
        <v>Male</v>
      </c>
      <c r="H497" s="139" t="str">
        <f>VLOOKUP(E497,Questions!$B$12:$D$15,3,FALSE)</f>
        <v>Married</v>
      </c>
    </row>
    <row r="498" spans="1:8" x14ac:dyDescent="0.35">
      <c r="A498" s="71">
        <v>16766</v>
      </c>
      <c r="B498" s="71">
        <v>53</v>
      </c>
      <c r="C498" s="137">
        <v>1994.22</v>
      </c>
      <c r="D498" s="137">
        <v>0</v>
      </c>
      <c r="E498" s="138" t="s">
        <v>118</v>
      </c>
      <c r="F498" s="138" t="str">
        <f t="shared" si="7"/>
        <v>Profit</v>
      </c>
      <c r="G498" s="139" t="str">
        <f>VLOOKUP(E498,Questions!$B$12:$D$15,2,FALSE)</f>
        <v>Female</v>
      </c>
      <c r="H498" s="139" t="str">
        <f>VLOOKUP(E498,Questions!$B$12:$D$15,3,FALSE)</f>
        <v>Single</v>
      </c>
    </row>
    <row r="499" spans="1:8" x14ac:dyDescent="0.35">
      <c r="A499" s="71">
        <v>17178</v>
      </c>
      <c r="B499" s="71">
        <v>27</v>
      </c>
      <c r="C499" s="137">
        <v>1574.69</v>
      </c>
      <c r="D499" s="137">
        <v>780.46</v>
      </c>
      <c r="E499" s="138" t="s">
        <v>119</v>
      </c>
      <c r="F499" s="138" t="str">
        <f t="shared" si="7"/>
        <v>Profit</v>
      </c>
      <c r="G499" s="139" t="str">
        <f>VLOOKUP(E499,Questions!$B$12:$D$15,2,FALSE)</f>
        <v>Male</v>
      </c>
      <c r="H499" s="139" t="str">
        <f>VLOOKUP(E499,Questions!$B$12:$D$15,3,FALSE)</f>
        <v>Single</v>
      </c>
    </row>
    <row r="500" spans="1:8" x14ac:dyDescent="0.35">
      <c r="A500" s="71">
        <v>18969</v>
      </c>
      <c r="B500" s="71">
        <v>76</v>
      </c>
      <c r="C500" s="137">
        <v>697.1</v>
      </c>
      <c r="D500" s="137">
        <v>0</v>
      </c>
      <c r="E500" s="138" t="s">
        <v>118</v>
      </c>
      <c r="F500" s="138" t="str">
        <f t="shared" si="7"/>
        <v>Profit</v>
      </c>
      <c r="G500" s="139" t="str">
        <f>VLOOKUP(E500,Questions!$B$12:$D$15,2,FALSE)</f>
        <v>Female</v>
      </c>
      <c r="H500" s="139" t="str">
        <f>VLOOKUP(E500,Questions!$B$12:$D$15,3,FALSE)</f>
        <v>Single</v>
      </c>
    </row>
    <row r="501" spans="1:8" x14ac:dyDescent="0.35">
      <c r="A501" s="71">
        <v>12831</v>
      </c>
      <c r="B501" s="71">
        <v>62</v>
      </c>
      <c r="C501" s="137">
        <v>1711.59</v>
      </c>
      <c r="D501" s="137">
        <v>0</v>
      </c>
      <c r="E501" s="138" t="s">
        <v>107</v>
      </c>
      <c r="F501" s="138" t="str">
        <f t="shared" si="7"/>
        <v>Profit</v>
      </c>
      <c r="G501" s="139" t="str">
        <f>VLOOKUP(E501,Questions!$B$12:$D$15,2,FALSE)</f>
        <v>Male</v>
      </c>
      <c r="H501" s="139" t="str">
        <f>VLOOKUP(E501,Questions!$B$12:$D$15,3,FALSE)</f>
        <v>Married</v>
      </c>
    </row>
    <row r="502" spans="1:8" x14ac:dyDescent="0.35">
      <c r="A502" s="71">
        <v>14702</v>
      </c>
      <c r="B502" s="71">
        <v>35</v>
      </c>
      <c r="C502" s="137">
        <v>1564.43</v>
      </c>
      <c r="D502" s="137">
        <v>0</v>
      </c>
      <c r="E502" s="138" t="s">
        <v>118</v>
      </c>
      <c r="F502" s="138" t="str">
        <f t="shared" si="7"/>
        <v>Profit</v>
      </c>
      <c r="G502" s="139" t="str">
        <f>VLOOKUP(E502,Questions!$B$12:$D$15,2,FALSE)</f>
        <v>Female</v>
      </c>
      <c r="H502" s="139" t="str">
        <f>VLOOKUP(E502,Questions!$B$12:$D$15,3,FALSE)</f>
        <v>Single</v>
      </c>
    </row>
    <row r="503" spans="1:8" x14ac:dyDescent="0.35">
      <c r="A503" s="71">
        <v>11351</v>
      </c>
      <c r="B503" s="71">
        <v>70</v>
      </c>
      <c r="C503" s="137">
        <v>1814.5</v>
      </c>
      <c r="D503" s="137">
        <v>0</v>
      </c>
      <c r="E503" s="138" t="s">
        <v>117</v>
      </c>
      <c r="F503" s="138" t="str">
        <f t="shared" si="7"/>
        <v>Profit</v>
      </c>
      <c r="G503" s="139" t="str">
        <f>VLOOKUP(E503,Questions!$B$12:$D$15,2,FALSE)</f>
        <v>Female</v>
      </c>
      <c r="H503" s="139" t="str">
        <f>VLOOKUP(E503,Questions!$B$12:$D$15,3,FALSE)</f>
        <v>Married</v>
      </c>
    </row>
    <row r="504" spans="1:8" x14ac:dyDescent="0.35">
      <c r="A504" s="71">
        <v>13548</v>
      </c>
      <c r="B504" s="71">
        <v>50</v>
      </c>
      <c r="C504" s="137">
        <v>1265.1600000000001</v>
      </c>
      <c r="D504" s="137">
        <v>1105.28</v>
      </c>
      <c r="E504" s="138" t="s">
        <v>117</v>
      </c>
      <c r="F504" s="138" t="str">
        <f t="shared" si="7"/>
        <v>Profit</v>
      </c>
      <c r="G504" s="139" t="str">
        <f>VLOOKUP(E504,Questions!$B$12:$D$15,2,FALSE)</f>
        <v>Female</v>
      </c>
      <c r="H504" s="139" t="str">
        <f>VLOOKUP(E504,Questions!$B$12:$D$15,3,FALSE)</f>
        <v>Married</v>
      </c>
    </row>
    <row r="505" spans="1:8" x14ac:dyDescent="0.35">
      <c r="A505" s="71">
        <v>19021</v>
      </c>
      <c r="B505" s="71">
        <v>54</v>
      </c>
      <c r="C505" s="137">
        <v>1327.69</v>
      </c>
      <c r="D505" s="137">
        <v>0</v>
      </c>
      <c r="E505" s="138" t="s">
        <v>107</v>
      </c>
      <c r="F505" s="138" t="str">
        <f t="shared" si="7"/>
        <v>Profit</v>
      </c>
      <c r="G505" s="139" t="str">
        <f>VLOOKUP(E505,Questions!$B$12:$D$15,2,FALSE)</f>
        <v>Male</v>
      </c>
      <c r="H505" s="139" t="str">
        <f>VLOOKUP(E505,Questions!$B$12:$D$15,3,FALSE)</f>
        <v>Married</v>
      </c>
    </row>
    <row r="506" spans="1:8" x14ac:dyDescent="0.35">
      <c r="A506" s="71">
        <v>14916</v>
      </c>
      <c r="B506" s="71">
        <v>47</v>
      </c>
      <c r="C506" s="137">
        <v>3697.53</v>
      </c>
      <c r="D506" s="137">
        <v>0</v>
      </c>
      <c r="E506" s="138" t="s">
        <v>117</v>
      </c>
      <c r="F506" s="138" t="str">
        <f t="shared" si="7"/>
        <v>Profit</v>
      </c>
      <c r="G506" s="139" t="str">
        <f>VLOOKUP(E506,Questions!$B$12:$D$15,2,FALSE)</f>
        <v>Female</v>
      </c>
      <c r="H506" s="139" t="str">
        <f>VLOOKUP(E506,Questions!$B$12:$D$15,3,FALSE)</f>
        <v>Married</v>
      </c>
    </row>
    <row r="507" spans="1:8" x14ac:dyDescent="0.35">
      <c r="A507" s="71">
        <v>18345</v>
      </c>
      <c r="B507" s="71">
        <v>40</v>
      </c>
      <c r="C507" s="137">
        <v>2652</v>
      </c>
      <c r="D507" s="137">
        <v>184.3</v>
      </c>
      <c r="E507" s="138" t="s">
        <v>107</v>
      </c>
      <c r="F507" s="138" t="str">
        <f t="shared" si="7"/>
        <v>Profit</v>
      </c>
      <c r="G507" s="139" t="str">
        <f>VLOOKUP(E507,Questions!$B$12:$D$15,2,FALSE)</f>
        <v>Male</v>
      </c>
      <c r="H507" s="139" t="str">
        <f>VLOOKUP(E507,Questions!$B$12:$D$15,3,FALSE)</f>
        <v>Married</v>
      </c>
    </row>
    <row r="508" spans="1:8" x14ac:dyDescent="0.35">
      <c r="A508" s="71">
        <v>18206</v>
      </c>
      <c r="B508" s="71">
        <v>22</v>
      </c>
      <c r="C508" s="137">
        <v>1344.55</v>
      </c>
      <c r="D508" s="137">
        <v>0</v>
      </c>
      <c r="E508" s="138" t="s">
        <v>118</v>
      </c>
      <c r="F508" s="138" t="str">
        <f t="shared" si="7"/>
        <v>Profit</v>
      </c>
      <c r="G508" s="139" t="str">
        <f>VLOOKUP(E508,Questions!$B$12:$D$15,2,FALSE)</f>
        <v>Female</v>
      </c>
      <c r="H508" s="139" t="str">
        <f>VLOOKUP(E508,Questions!$B$12:$D$15,3,FALSE)</f>
        <v>Single</v>
      </c>
    </row>
    <row r="509" spans="1:8" x14ac:dyDescent="0.35">
      <c r="A509" s="71">
        <v>18793</v>
      </c>
      <c r="B509" s="71">
        <v>48</v>
      </c>
      <c r="C509" s="137">
        <v>2383.33</v>
      </c>
      <c r="D509" s="137">
        <v>0</v>
      </c>
      <c r="E509" s="138" t="s">
        <v>107</v>
      </c>
      <c r="F509" s="138" t="str">
        <f t="shared" si="7"/>
        <v>Profit</v>
      </c>
      <c r="G509" s="139" t="str">
        <f>VLOOKUP(E509,Questions!$B$12:$D$15,2,FALSE)</f>
        <v>Male</v>
      </c>
      <c r="H509" s="139" t="str">
        <f>VLOOKUP(E509,Questions!$B$12:$D$15,3,FALSE)</f>
        <v>Married</v>
      </c>
    </row>
    <row r="510" spans="1:8" x14ac:dyDescent="0.35">
      <c r="A510" s="71">
        <v>12804</v>
      </c>
      <c r="B510" s="71">
        <v>50</v>
      </c>
      <c r="C510" s="137">
        <v>1513.61</v>
      </c>
      <c r="D510" s="137">
        <v>1368.24</v>
      </c>
      <c r="E510" s="138" t="s">
        <v>119</v>
      </c>
      <c r="F510" s="138" t="str">
        <f t="shared" si="7"/>
        <v>Profit</v>
      </c>
      <c r="G510" s="139" t="str">
        <f>VLOOKUP(E510,Questions!$B$12:$D$15,2,FALSE)</f>
        <v>Male</v>
      </c>
      <c r="H510" s="139" t="str">
        <f>VLOOKUP(E510,Questions!$B$12:$D$15,3,FALSE)</f>
        <v>Single</v>
      </c>
    </row>
    <row r="511" spans="1:8" x14ac:dyDescent="0.35">
      <c r="A511" s="71">
        <v>18254</v>
      </c>
      <c r="B511" s="71">
        <v>39</v>
      </c>
      <c r="C511" s="137">
        <v>1368.9</v>
      </c>
      <c r="D511" s="137">
        <v>0</v>
      </c>
      <c r="E511" s="138" t="s">
        <v>118</v>
      </c>
      <c r="F511" s="138" t="str">
        <f t="shared" si="7"/>
        <v>Profit</v>
      </c>
      <c r="G511" s="139" t="str">
        <f>VLOOKUP(E511,Questions!$B$12:$D$15,2,FALSE)</f>
        <v>Female</v>
      </c>
      <c r="H511" s="139" t="str">
        <f>VLOOKUP(E511,Questions!$B$12:$D$15,3,FALSE)</f>
        <v>Single</v>
      </c>
    </row>
    <row r="512" spans="1:8" x14ac:dyDescent="0.35">
      <c r="A512" s="71">
        <v>15140</v>
      </c>
      <c r="B512" s="71">
        <v>55</v>
      </c>
      <c r="C512" s="137">
        <v>2311.65</v>
      </c>
      <c r="D512" s="137">
        <v>0</v>
      </c>
      <c r="E512" s="138" t="s">
        <v>119</v>
      </c>
      <c r="F512" s="138" t="str">
        <f t="shared" si="7"/>
        <v>Profit</v>
      </c>
      <c r="G512" s="139" t="str">
        <f>VLOOKUP(E512,Questions!$B$12:$D$15,2,FALSE)</f>
        <v>Male</v>
      </c>
      <c r="H512" s="139" t="str">
        <f>VLOOKUP(E512,Questions!$B$12:$D$15,3,FALSE)</f>
        <v>Single</v>
      </c>
    </row>
    <row r="513" spans="1:8" x14ac:dyDescent="0.35">
      <c r="A513" s="71">
        <v>11305</v>
      </c>
      <c r="B513" s="71">
        <v>32</v>
      </c>
      <c r="C513" s="137">
        <v>1955.07</v>
      </c>
      <c r="D513" s="137">
        <v>9776.01</v>
      </c>
      <c r="E513" s="138" t="s">
        <v>119</v>
      </c>
      <c r="F513" s="138" t="str">
        <f t="shared" si="7"/>
        <v>Loss</v>
      </c>
      <c r="G513" s="139" t="str">
        <f>VLOOKUP(E513,Questions!$B$12:$D$15,2,FALSE)</f>
        <v>Male</v>
      </c>
      <c r="H513" s="139" t="str">
        <f>VLOOKUP(E513,Questions!$B$12:$D$15,3,FALSE)</f>
        <v>Single</v>
      </c>
    </row>
    <row r="514" spans="1:8" x14ac:dyDescent="0.35">
      <c r="A514" s="71">
        <v>16082</v>
      </c>
      <c r="B514" s="71">
        <v>49</v>
      </c>
      <c r="C514" s="137">
        <v>1782.38</v>
      </c>
      <c r="D514" s="137">
        <v>791.27</v>
      </c>
      <c r="E514" s="138" t="s">
        <v>117</v>
      </c>
      <c r="F514" s="138" t="str">
        <f t="shared" si="7"/>
        <v>Profit</v>
      </c>
      <c r="G514" s="139" t="str">
        <f>VLOOKUP(E514,Questions!$B$12:$D$15,2,FALSE)</f>
        <v>Female</v>
      </c>
      <c r="H514" s="139" t="str">
        <f>VLOOKUP(E514,Questions!$B$12:$D$15,3,FALSE)</f>
        <v>Married</v>
      </c>
    </row>
    <row r="515" spans="1:8" x14ac:dyDescent="0.35">
      <c r="A515" s="71">
        <v>11668</v>
      </c>
      <c r="B515" s="71">
        <v>26</v>
      </c>
      <c r="C515" s="137">
        <v>612.16</v>
      </c>
      <c r="D515" s="137">
        <v>0</v>
      </c>
      <c r="E515" s="138" t="s">
        <v>119</v>
      </c>
      <c r="F515" s="138" t="str">
        <f t="shared" ref="F515:F578" si="8">IF(C515&gt;D515, "Profit","Loss")</f>
        <v>Profit</v>
      </c>
      <c r="G515" s="139" t="str">
        <f>VLOOKUP(E515,Questions!$B$12:$D$15,2,FALSE)</f>
        <v>Male</v>
      </c>
      <c r="H515" s="139" t="str">
        <f>VLOOKUP(E515,Questions!$B$12:$D$15,3,FALSE)</f>
        <v>Single</v>
      </c>
    </row>
    <row r="516" spans="1:8" x14ac:dyDescent="0.35">
      <c r="A516" s="71">
        <v>19588</v>
      </c>
      <c r="B516" s="71">
        <v>23</v>
      </c>
      <c r="C516" s="137">
        <v>1676.26</v>
      </c>
      <c r="D516" s="137">
        <v>402.92</v>
      </c>
      <c r="E516" s="138" t="s">
        <v>119</v>
      </c>
      <c r="F516" s="138" t="str">
        <f t="shared" si="8"/>
        <v>Profit</v>
      </c>
      <c r="G516" s="139" t="str">
        <f>VLOOKUP(E516,Questions!$B$12:$D$15,2,FALSE)</f>
        <v>Male</v>
      </c>
      <c r="H516" s="139" t="str">
        <f>VLOOKUP(E516,Questions!$B$12:$D$15,3,FALSE)</f>
        <v>Single</v>
      </c>
    </row>
    <row r="517" spans="1:8" x14ac:dyDescent="0.35">
      <c r="A517" s="71">
        <v>14880</v>
      </c>
      <c r="B517" s="71">
        <v>20</v>
      </c>
      <c r="C517" s="137">
        <v>1395.27</v>
      </c>
      <c r="D517" s="137">
        <v>5189.59</v>
      </c>
      <c r="E517" s="138" t="s">
        <v>119</v>
      </c>
      <c r="F517" s="138" t="str">
        <f t="shared" si="8"/>
        <v>Loss</v>
      </c>
      <c r="G517" s="139" t="str">
        <f>VLOOKUP(E517,Questions!$B$12:$D$15,2,FALSE)</f>
        <v>Male</v>
      </c>
      <c r="H517" s="139" t="str">
        <f>VLOOKUP(E517,Questions!$B$12:$D$15,3,FALSE)</f>
        <v>Single</v>
      </c>
    </row>
    <row r="518" spans="1:8" x14ac:dyDescent="0.35">
      <c r="A518" s="71">
        <v>17225</v>
      </c>
      <c r="B518" s="71">
        <v>68</v>
      </c>
      <c r="C518" s="137">
        <v>1925.69</v>
      </c>
      <c r="D518" s="137">
        <v>13275.26</v>
      </c>
      <c r="E518" s="138" t="s">
        <v>117</v>
      </c>
      <c r="F518" s="138" t="str">
        <f t="shared" si="8"/>
        <v>Loss</v>
      </c>
      <c r="G518" s="139" t="str">
        <f>VLOOKUP(E518,Questions!$B$12:$D$15,2,FALSE)</f>
        <v>Female</v>
      </c>
      <c r="H518" s="139" t="str">
        <f>VLOOKUP(E518,Questions!$B$12:$D$15,3,FALSE)</f>
        <v>Married</v>
      </c>
    </row>
    <row r="519" spans="1:8" x14ac:dyDescent="0.35">
      <c r="A519" s="71">
        <v>14301</v>
      </c>
      <c r="B519" s="71">
        <v>39</v>
      </c>
      <c r="C519" s="137">
        <v>1419.17</v>
      </c>
      <c r="D519" s="137">
        <v>0</v>
      </c>
      <c r="E519" s="138" t="s">
        <v>119</v>
      </c>
      <c r="F519" s="138" t="str">
        <f t="shared" si="8"/>
        <v>Profit</v>
      </c>
      <c r="G519" s="139" t="str">
        <f>VLOOKUP(E519,Questions!$B$12:$D$15,2,FALSE)</f>
        <v>Male</v>
      </c>
      <c r="H519" s="139" t="str">
        <f>VLOOKUP(E519,Questions!$B$12:$D$15,3,FALSE)</f>
        <v>Single</v>
      </c>
    </row>
    <row r="520" spans="1:8" x14ac:dyDescent="0.35">
      <c r="A520" s="71">
        <v>11323</v>
      </c>
      <c r="B520" s="71">
        <v>25</v>
      </c>
      <c r="C520" s="137">
        <v>1654.57</v>
      </c>
      <c r="D520" s="137">
        <v>0</v>
      </c>
      <c r="E520" s="138" t="s">
        <v>119</v>
      </c>
      <c r="F520" s="138" t="str">
        <f t="shared" si="8"/>
        <v>Profit</v>
      </c>
      <c r="G520" s="139" t="str">
        <f>VLOOKUP(E520,Questions!$B$12:$D$15,2,FALSE)</f>
        <v>Male</v>
      </c>
      <c r="H520" s="139" t="str">
        <f>VLOOKUP(E520,Questions!$B$12:$D$15,3,FALSE)</f>
        <v>Single</v>
      </c>
    </row>
    <row r="521" spans="1:8" x14ac:dyDescent="0.35">
      <c r="A521" s="71">
        <v>18046</v>
      </c>
      <c r="B521" s="71">
        <v>30</v>
      </c>
      <c r="C521" s="137">
        <v>1761.63</v>
      </c>
      <c r="D521" s="137">
        <v>2444.1799999999998</v>
      </c>
      <c r="E521" s="138" t="s">
        <v>119</v>
      </c>
      <c r="F521" s="138" t="str">
        <f t="shared" si="8"/>
        <v>Loss</v>
      </c>
      <c r="G521" s="139" t="str">
        <f>VLOOKUP(E521,Questions!$B$12:$D$15,2,FALSE)</f>
        <v>Male</v>
      </c>
      <c r="H521" s="139" t="str">
        <f>VLOOKUP(E521,Questions!$B$12:$D$15,3,FALSE)</f>
        <v>Single</v>
      </c>
    </row>
    <row r="522" spans="1:8" x14ac:dyDescent="0.35">
      <c r="A522" s="71">
        <v>16890</v>
      </c>
      <c r="B522" s="71">
        <v>78</v>
      </c>
      <c r="C522" s="137">
        <v>2227.35</v>
      </c>
      <c r="D522" s="137">
        <v>0</v>
      </c>
      <c r="E522" s="138" t="s">
        <v>117</v>
      </c>
      <c r="F522" s="138" t="str">
        <f t="shared" si="8"/>
        <v>Profit</v>
      </c>
      <c r="G522" s="139" t="str">
        <f>VLOOKUP(E522,Questions!$B$12:$D$15,2,FALSE)</f>
        <v>Female</v>
      </c>
      <c r="H522" s="139" t="str">
        <f>VLOOKUP(E522,Questions!$B$12:$D$15,3,FALSE)</f>
        <v>Married</v>
      </c>
    </row>
    <row r="523" spans="1:8" x14ac:dyDescent="0.35">
      <c r="A523" s="71">
        <v>19163</v>
      </c>
      <c r="B523" s="71">
        <v>25</v>
      </c>
      <c r="C523" s="137">
        <v>1799.56</v>
      </c>
      <c r="D523" s="137">
        <v>8842.85</v>
      </c>
      <c r="E523" s="138" t="s">
        <v>119</v>
      </c>
      <c r="F523" s="138" t="str">
        <f t="shared" si="8"/>
        <v>Loss</v>
      </c>
      <c r="G523" s="139" t="str">
        <f>VLOOKUP(E523,Questions!$B$12:$D$15,2,FALSE)</f>
        <v>Male</v>
      </c>
      <c r="H523" s="139" t="str">
        <f>VLOOKUP(E523,Questions!$B$12:$D$15,3,FALSE)</f>
        <v>Single</v>
      </c>
    </row>
    <row r="524" spans="1:8" x14ac:dyDescent="0.35">
      <c r="A524" s="71">
        <v>12211</v>
      </c>
      <c r="B524" s="71">
        <v>67</v>
      </c>
      <c r="C524" s="137">
        <v>1865.97</v>
      </c>
      <c r="D524" s="137">
        <v>1460.77</v>
      </c>
      <c r="E524" s="138" t="s">
        <v>119</v>
      </c>
      <c r="F524" s="138" t="str">
        <f t="shared" si="8"/>
        <v>Profit</v>
      </c>
      <c r="G524" s="139" t="str">
        <f>VLOOKUP(E524,Questions!$B$12:$D$15,2,FALSE)</f>
        <v>Male</v>
      </c>
      <c r="H524" s="139" t="str">
        <f>VLOOKUP(E524,Questions!$B$12:$D$15,3,FALSE)</f>
        <v>Single</v>
      </c>
    </row>
    <row r="525" spans="1:8" x14ac:dyDescent="0.35">
      <c r="A525" s="71">
        <v>19961</v>
      </c>
      <c r="B525" s="71">
        <v>66</v>
      </c>
      <c r="C525" s="137">
        <v>263.66000000000003</v>
      </c>
      <c r="D525" s="137">
        <v>1491.78</v>
      </c>
      <c r="E525" s="138" t="s">
        <v>118</v>
      </c>
      <c r="F525" s="138" t="str">
        <f t="shared" si="8"/>
        <v>Loss</v>
      </c>
      <c r="G525" s="139" t="str">
        <f>VLOOKUP(E525,Questions!$B$12:$D$15,2,FALSE)</f>
        <v>Female</v>
      </c>
      <c r="H525" s="139" t="str">
        <f>VLOOKUP(E525,Questions!$B$12:$D$15,3,FALSE)</f>
        <v>Single</v>
      </c>
    </row>
    <row r="526" spans="1:8" x14ac:dyDescent="0.35">
      <c r="A526" s="71">
        <v>14291</v>
      </c>
      <c r="B526" s="71">
        <v>57</v>
      </c>
      <c r="C526" s="137">
        <v>1361.25</v>
      </c>
      <c r="D526" s="137">
        <v>442.45</v>
      </c>
      <c r="E526" s="138" t="s">
        <v>117</v>
      </c>
      <c r="F526" s="138" t="str">
        <f t="shared" si="8"/>
        <v>Profit</v>
      </c>
      <c r="G526" s="139" t="str">
        <f>VLOOKUP(E526,Questions!$B$12:$D$15,2,FALSE)</f>
        <v>Female</v>
      </c>
      <c r="H526" s="139" t="str">
        <f>VLOOKUP(E526,Questions!$B$12:$D$15,3,FALSE)</f>
        <v>Married</v>
      </c>
    </row>
    <row r="527" spans="1:8" x14ac:dyDescent="0.35">
      <c r="A527" s="71">
        <v>19550</v>
      </c>
      <c r="B527" s="71">
        <v>77</v>
      </c>
      <c r="C527" s="137">
        <v>2065.0300000000002</v>
      </c>
      <c r="D527" s="137">
        <v>2181.52</v>
      </c>
      <c r="E527" s="138" t="s">
        <v>119</v>
      </c>
      <c r="F527" s="138" t="str">
        <f t="shared" si="8"/>
        <v>Loss</v>
      </c>
      <c r="G527" s="139" t="str">
        <f>VLOOKUP(E527,Questions!$B$12:$D$15,2,FALSE)</f>
        <v>Male</v>
      </c>
      <c r="H527" s="139" t="str">
        <f>VLOOKUP(E527,Questions!$B$12:$D$15,3,FALSE)</f>
        <v>Single</v>
      </c>
    </row>
    <row r="528" spans="1:8" x14ac:dyDescent="0.35">
      <c r="A528" s="71">
        <v>19305</v>
      </c>
      <c r="B528" s="71">
        <v>16</v>
      </c>
      <c r="C528" s="137">
        <v>2775.81</v>
      </c>
      <c r="D528" s="137">
        <v>0</v>
      </c>
      <c r="E528" s="138" t="s">
        <v>118</v>
      </c>
      <c r="F528" s="138" t="str">
        <f t="shared" si="8"/>
        <v>Profit</v>
      </c>
      <c r="G528" s="139" t="str">
        <f>VLOOKUP(E528,Questions!$B$12:$D$15,2,FALSE)</f>
        <v>Female</v>
      </c>
      <c r="H528" s="139" t="str">
        <f>VLOOKUP(E528,Questions!$B$12:$D$15,3,FALSE)</f>
        <v>Single</v>
      </c>
    </row>
    <row r="529" spans="1:8" x14ac:dyDescent="0.35">
      <c r="A529" s="71">
        <v>12985</v>
      </c>
      <c r="B529" s="71">
        <v>63</v>
      </c>
      <c r="C529" s="137">
        <v>1478.05</v>
      </c>
      <c r="D529" s="137">
        <v>0</v>
      </c>
      <c r="E529" s="138" t="s">
        <v>117</v>
      </c>
      <c r="F529" s="138" t="str">
        <f t="shared" si="8"/>
        <v>Profit</v>
      </c>
      <c r="G529" s="139" t="str">
        <f>VLOOKUP(E529,Questions!$B$12:$D$15,2,FALSE)</f>
        <v>Female</v>
      </c>
      <c r="H529" s="139" t="str">
        <f>VLOOKUP(E529,Questions!$B$12:$D$15,3,FALSE)</f>
        <v>Married</v>
      </c>
    </row>
    <row r="530" spans="1:8" x14ac:dyDescent="0.35">
      <c r="A530" s="71">
        <v>17646</v>
      </c>
      <c r="B530" s="71">
        <v>64</v>
      </c>
      <c r="C530" s="137">
        <v>382.1</v>
      </c>
      <c r="D530" s="137">
        <v>910.39</v>
      </c>
      <c r="E530" s="138" t="s">
        <v>119</v>
      </c>
      <c r="F530" s="138" t="str">
        <f t="shared" si="8"/>
        <v>Loss</v>
      </c>
      <c r="G530" s="139" t="str">
        <f>VLOOKUP(E530,Questions!$B$12:$D$15,2,FALSE)</f>
        <v>Male</v>
      </c>
      <c r="H530" s="139" t="str">
        <f>VLOOKUP(E530,Questions!$B$12:$D$15,3,FALSE)</f>
        <v>Single</v>
      </c>
    </row>
    <row r="531" spans="1:8" x14ac:dyDescent="0.35">
      <c r="A531" s="71">
        <v>16353</v>
      </c>
      <c r="B531" s="71">
        <v>61</v>
      </c>
      <c r="C531" s="137">
        <v>911.55</v>
      </c>
      <c r="D531" s="137">
        <v>645.9</v>
      </c>
      <c r="E531" s="138" t="s">
        <v>117</v>
      </c>
      <c r="F531" s="138" t="str">
        <f t="shared" si="8"/>
        <v>Profit</v>
      </c>
      <c r="G531" s="139" t="str">
        <f>VLOOKUP(E531,Questions!$B$12:$D$15,2,FALSE)</f>
        <v>Female</v>
      </c>
      <c r="H531" s="139" t="str">
        <f>VLOOKUP(E531,Questions!$B$12:$D$15,3,FALSE)</f>
        <v>Married</v>
      </c>
    </row>
    <row r="532" spans="1:8" x14ac:dyDescent="0.35">
      <c r="A532" s="71">
        <v>15645</v>
      </c>
      <c r="B532" s="71">
        <v>37</v>
      </c>
      <c r="C532" s="137">
        <v>1840.65</v>
      </c>
      <c r="D532" s="137">
        <v>465.39</v>
      </c>
      <c r="E532" s="138" t="s">
        <v>118</v>
      </c>
      <c r="F532" s="138" t="str">
        <f t="shared" si="8"/>
        <v>Profit</v>
      </c>
      <c r="G532" s="139" t="str">
        <f>VLOOKUP(E532,Questions!$B$12:$D$15,2,FALSE)</f>
        <v>Female</v>
      </c>
      <c r="H532" s="139" t="str">
        <f>VLOOKUP(E532,Questions!$B$12:$D$15,3,FALSE)</f>
        <v>Single</v>
      </c>
    </row>
    <row r="533" spans="1:8" x14ac:dyDescent="0.35">
      <c r="A533" s="71">
        <v>13695</v>
      </c>
      <c r="B533" s="71">
        <v>65</v>
      </c>
      <c r="C533" s="137">
        <v>667.66</v>
      </c>
      <c r="D533" s="137">
        <v>559.47</v>
      </c>
      <c r="E533" s="138" t="s">
        <v>117</v>
      </c>
      <c r="F533" s="138" t="str">
        <f t="shared" si="8"/>
        <v>Profit</v>
      </c>
      <c r="G533" s="139" t="str">
        <f>VLOOKUP(E533,Questions!$B$12:$D$15,2,FALSE)</f>
        <v>Female</v>
      </c>
      <c r="H533" s="139" t="str">
        <f>VLOOKUP(E533,Questions!$B$12:$D$15,3,FALSE)</f>
        <v>Married</v>
      </c>
    </row>
    <row r="534" spans="1:8" x14ac:dyDescent="0.35">
      <c r="A534" s="71">
        <v>14725</v>
      </c>
      <c r="B534" s="71">
        <v>36</v>
      </c>
      <c r="C534" s="137">
        <v>889.32</v>
      </c>
      <c r="D534" s="137">
        <v>0</v>
      </c>
      <c r="E534" s="138" t="s">
        <v>119</v>
      </c>
      <c r="F534" s="138" t="str">
        <f t="shared" si="8"/>
        <v>Profit</v>
      </c>
      <c r="G534" s="139" t="str">
        <f>VLOOKUP(E534,Questions!$B$12:$D$15,2,FALSE)</f>
        <v>Male</v>
      </c>
      <c r="H534" s="139" t="str">
        <f>VLOOKUP(E534,Questions!$B$12:$D$15,3,FALSE)</f>
        <v>Single</v>
      </c>
    </row>
    <row r="535" spans="1:8" x14ac:dyDescent="0.35">
      <c r="A535" s="71">
        <v>14473</v>
      </c>
      <c r="B535" s="71">
        <v>23</v>
      </c>
      <c r="C535" s="137">
        <v>1730.75</v>
      </c>
      <c r="D535" s="137">
        <v>0</v>
      </c>
      <c r="E535" s="138" t="s">
        <v>119</v>
      </c>
      <c r="F535" s="138" t="str">
        <f t="shared" si="8"/>
        <v>Profit</v>
      </c>
      <c r="G535" s="139" t="str">
        <f>VLOOKUP(E535,Questions!$B$12:$D$15,2,FALSE)</f>
        <v>Male</v>
      </c>
      <c r="H535" s="139" t="str">
        <f>VLOOKUP(E535,Questions!$B$12:$D$15,3,FALSE)</f>
        <v>Single</v>
      </c>
    </row>
    <row r="536" spans="1:8" x14ac:dyDescent="0.35">
      <c r="A536" s="71">
        <v>11417</v>
      </c>
      <c r="B536" s="71">
        <v>60</v>
      </c>
      <c r="C536" s="137">
        <v>1818.39</v>
      </c>
      <c r="D536" s="137">
        <v>412.68</v>
      </c>
      <c r="E536" s="138" t="s">
        <v>107</v>
      </c>
      <c r="F536" s="138" t="str">
        <f t="shared" si="8"/>
        <v>Profit</v>
      </c>
      <c r="G536" s="139" t="str">
        <f>VLOOKUP(E536,Questions!$B$12:$D$15,2,FALSE)</f>
        <v>Male</v>
      </c>
      <c r="H536" s="139" t="str">
        <f>VLOOKUP(E536,Questions!$B$12:$D$15,3,FALSE)</f>
        <v>Married</v>
      </c>
    </row>
    <row r="537" spans="1:8" x14ac:dyDescent="0.35">
      <c r="A537" s="71">
        <v>14093</v>
      </c>
      <c r="B537" s="71">
        <v>23</v>
      </c>
      <c r="C537" s="137">
        <v>1227.7</v>
      </c>
      <c r="D537" s="137">
        <v>0</v>
      </c>
      <c r="E537" s="138" t="s">
        <v>119</v>
      </c>
      <c r="F537" s="138" t="str">
        <f t="shared" si="8"/>
        <v>Profit</v>
      </c>
      <c r="G537" s="139" t="str">
        <f>VLOOKUP(E537,Questions!$B$12:$D$15,2,FALSE)</f>
        <v>Male</v>
      </c>
      <c r="H537" s="139" t="str">
        <f>VLOOKUP(E537,Questions!$B$12:$D$15,3,FALSE)</f>
        <v>Single</v>
      </c>
    </row>
    <row r="538" spans="1:8" x14ac:dyDescent="0.35">
      <c r="A538" s="71">
        <v>17384</v>
      </c>
      <c r="B538" s="71">
        <v>43</v>
      </c>
      <c r="C538" s="137">
        <v>2413.0300000000002</v>
      </c>
      <c r="D538" s="137">
        <v>0</v>
      </c>
      <c r="E538" s="138" t="s">
        <v>118</v>
      </c>
      <c r="F538" s="138" t="str">
        <f t="shared" si="8"/>
        <v>Profit</v>
      </c>
      <c r="G538" s="139" t="str">
        <f>VLOOKUP(E538,Questions!$B$12:$D$15,2,FALSE)</f>
        <v>Female</v>
      </c>
      <c r="H538" s="139" t="str">
        <f>VLOOKUP(E538,Questions!$B$12:$D$15,3,FALSE)</f>
        <v>Single</v>
      </c>
    </row>
    <row r="539" spans="1:8" x14ac:dyDescent="0.35">
      <c r="A539" s="71">
        <v>18717</v>
      </c>
      <c r="B539" s="71">
        <v>54</v>
      </c>
      <c r="C539" s="137">
        <v>1830.26</v>
      </c>
      <c r="D539" s="137">
        <v>0</v>
      </c>
      <c r="E539" s="138" t="s">
        <v>117</v>
      </c>
      <c r="F539" s="138" t="str">
        <f t="shared" si="8"/>
        <v>Profit</v>
      </c>
      <c r="G539" s="139" t="str">
        <f>VLOOKUP(E539,Questions!$B$12:$D$15,2,FALSE)</f>
        <v>Female</v>
      </c>
      <c r="H539" s="139" t="str">
        <f>VLOOKUP(E539,Questions!$B$12:$D$15,3,FALSE)</f>
        <v>Married</v>
      </c>
    </row>
    <row r="540" spans="1:8" x14ac:dyDescent="0.35">
      <c r="A540" s="71">
        <v>14382</v>
      </c>
      <c r="B540" s="71">
        <v>74</v>
      </c>
      <c r="C540" s="137">
        <v>1171.05</v>
      </c>
      <c r="D540" s="137">
        <v>1260.17</v>
      </c>
      <c r="E540" s="138" t="s">
        <v>117</v>
      </c>
      <c r="F540" s="138" t="str">
        <f t="shared" si="8"/>
        <v>Loss</v>
      </c>
      <c r="G540" s="139" t="str">
        <f>VLOOKUP(E540,Questions!$B$12:$D$15,2,FALSE)</f>
        <v>Female</v>
      </c>
      <c r="H540" s="139" t="str">
        <f>VLOOKUP(E540,Questions!$B$12:$D$15,3,FALSE)</f>
        <v>Married</v>
      </c>
    </row>
    <row r="541" spans="1:8" x14ac:dyDescent="0.35">
      <c r="A541" s="71">
        <v>15685</v>
      </c>
      <c r="B541" s="71">
        <v>44</v>
      </c>
      <c r="C541" s="137">
        <v>724.63</v>
      </c>
      <c r="D541" s="137">
        <v>2120.48</v>
      </c>
      <c r="E541" s="138" t="s">
        <v>119</v>
      </c>
      <c r="F541" s="138" t="str">
        <f t="shared" si="8"/>
        <v>Loss</v>
      </c>
      <c r="G541" s="139" t="str">
        <f>VLOOKUP(E541,Questions!$B$12:$D$15,2,FALSE)</f>
        <v>Male</v>
      </c>
      <c r="H541" s="139" t="str">
        <f>VLOOKUP(E541,Questions!$B$12:$D$15,3,FALSE)</f>
        <v>Single</v>
      </c>
    </row>
    <row r="542" spans="1:8" x14ac:dyDescent="0.35">
      <c r="A542" s="71">
        <v>14791</v>
      </c>
      <c r="B542" s="71">
        <v>72</v>
      </c>
      <c r="C542" s="137">
        <v>1576.58</v>
      </c>
      <c r="D542" s="137">
        <v>0</v>
      </c>
      <c r="E542" s="138" t="s">
        <v>117</v>
      </c>
      <c r="F542" s="138" t="str">
        <f t="shared" si="8"/>
        <v>Profit</v>
      </c>
      <c r="G542" s="139" t="str">
        <f>VLOOKUP(E542,Questions!$B$12:$D$15,2,FALSE)</f>
        <v>Female</v>
      </c>
      <c r="H542" s="139" t="str">
        <f>VLOOKUP(E542,Questions!$B$12:$D$15,3,FALSE)</f>
        <v>Married</v>
      </c>
    </row>
    <row r="543" spans="1:8" x14ac:dyDescent="0.35">
      <c r="A543" s="71">
        <v>16491</v>
      </c>
      <c r="B543" s="71">
        <v>55</v>
      </c>
      <c r="C543" s="137">
        <v>1493.87</v>
      </c>
      <c r="D543" s="137">
        <v>2678.83</v>
      </c>
      <c r="E543" s="138" t="s">
        <v>118</v>
      </c>
      <c r="F543" s="138" t="str">
        <f t="shared" si="8"/>
        <v>Loss</v>
      </c>
      <c r="G543" s="139" t="str">
        <f>VLOOKUP(E543,Questions!$B$12:$D$15,2,FALSE)</f>
        <v>Female</v>
      </c>
      <c r="H543" s="139" t="str">
        <f>VLOOKUP(E543,Questions!$B$12:$D$15,3,FALSE)</f>
        <v>Single</v>
      </c>
    </row>
    <row r="544" spans="1:8" x14ac:dyDescent="0.35">
      <c r="A544" s="71">
        <v>15213</v>
      </c>
      <c r="B544" s="71">
        <v>61</v>
      </c>
      <c r="C544" s="137">
        <v>1421.57</v>
      </c>
      <c r="D544" s="137">
        <v>0</v>
      </c>
      <c r="E544" s="138" t="s">
        <v>107</v>
      </c>
      <c r="F544" s="138" t="str">
        <f t="shared" si="8"/>
        <v>Profit</v>
      </c>
      <c r="G544" s="139" t="str">
        <f>VLOOKUP(E544,Questions!$B$12:$D$15,2,FALSE)</f>
        <v>Male</v>
      </c>
      <c r="H544" s="139" t="str">
        <f>VLOOKUP(E544,Questions!$B$12:$D$15,3,FALSE)</f>
        <v>Married</v>
      </c>
    </row>
    <row r="545" spans="1:8" x14ac:dyDescent="0.35">
      <c r="A545" s="71">
        <v>18973</v>
      </c>
      <c r="B545" s="71">
        <v>50</v>
      </c>
      <c r="C545" s="137">
        <v>1034.73</v>
      </c>
      <c r="D545" s="137">
        <v>2686.29</v>
      </c>
      <c r="E545" s="138" t="s">
        <v>107</v>
      </c>
      <c r="F545" s="138" t="str">
        <f t="shared" si="8"/>
        <v>Loss</v>
      </c>
      <c r="G545" s="139" t="str">
        <f>VLOOKUP(E545,Questions!$B$12:$D$15,2,FALSE)</f>
        <v>Male</v>
      </c>
      <c r="H545" s="139" t="str">
        <f>VLOOKUP(E545,Questions!$B$12:$D$15,3,FALSE)</f>
        <v>Married</v>
      </c>
    </row>
    <row r="546" spans="1:8" x14ac:dyDescent="0.35">
      <c r="A546" s="71">
        <v>11910</v>
      </c>
      <c r="B546" s="71">
        <v>30</v>
      </c>
      <c r="C546" s="137">
        <v>1036.4000000000001</v>
      </c>
      <c r="D546" s="137">
        <v>1968.68</v>
      </c>
      <c r="E546" s="138" t="s">
        <v>119</v>
      </c>
      <c r="F546" s="138" t="str">
        <f t="shared" si="8"/>
        <v>Loss</v>
      </c>
      <c r="G546" s="139" t="str">
        <f>VLOOKUP(E546,Questions!$B$12:$D$15,2,FALSE)</f>
        <v>Male</v>
      </c>
      <c r="H546" s="139" t="str">
        <f>VLOOKUP(E546,Questions!$B$12:$D$15,3,FALSE)</f>
        <v>Single</v>
      </c>
    </row>
    <row r="547" spans="1:8" x14ac:dyDescent="0.35">
      <c r="A547" s="71">
        <v>19591</v>
      </c>
      <c r="B547" s="71">
        <v>48</v>
      </c>
      <c r="C547" s="137">
        <v>2027.84</v>
      </c>
      <c r="D547" s="137">
        <v>2228.31</v>
      </c>
      <c r="E547" s="138" t="s">
        <v>119</v>
      </c>
      <c r="F547" s="138" t="str">
        <f t="shared" si="8"/>
        <v>Loss</v>
      </c>
      <c r="G547" s="139" t="str">
        <f>VLOOKUP(E547,Questions!$B$12:$D$15,2,FALSE)</f>
        <v>Male</v>
      </c>
      <c r="H547" s="139" t="str">
        <f>VLOOKUP(E547,Questions!$B$12:$D$15,3,FALSE)</f>
        <v>Single</v>
      </c>
    </row>
    <row r="548" spans="1:8" x14ac:dyDescent="0.35">
      <c r="A548" s="71">
        <v>16260</v>
      </c>
      <c r="B548" s="71">
        <v>25</v>
      </c>
      <c r="C548" s="137">
        <v>634.41</v>
      </c>
      <c r="D548" s="137">
        <v>0</v>
      </c>
      <c r="E548" s="138" t="s">
        <v>118</v>
      </c>
      <c r="F548" s="138" t="str">
        <f t="shared" si="8"/>
        <v>Profit</v>
      </c>
      <c r="G548" s="139" t="str">
        <f>VLOOKUP(E548,Questions!$B$12:$D$15,2,FALSE)</f>
        <v>Female</v>
      </c>
      <c r="H548" s="139" t="str">
        <f>VLOOKUP(E548,Questions!$B$12:$D$15,3,FALSE)</f>
        <v>Single</v>
      </c>
    </row>
    <row r="549" spans="1:8" x14ac:dyDescent="0.35">
      <c r="A549" s="71">
        <v>19731</v>
      </c>
      <c r="B549" s="71">
        <v>18</v>
      </c>
      <c r="C549" s="137">
        <v>1845.98</v>
      </c>
      <c r="D549" s="137">
        <v>0</v>
      </c>
      <c r="E549" s="138" t="s">
        <v>118</v>
      </c>
      <c r="F549" s="138" t="str">
        <f t="shared" si="8"/>
        <v>Profit</v>
      </c>
      <c r="G549" s="139" t="str">
        <f>VLOOKUP(E549,Questions!$B$12:$D$15,2,FALSE)</f>
        <v>Female</v>
      </c>
      <c r="H549" s="139" t="str">
        <f>VLOOKUP(E549,Questions!$B$12:$D$15,3,FALSE)</f>
        <v>Single</v>
      </c>
    </row>
    <row r="550" spans="1:8" x14ac:dyDescent="0.35">
      <c r="A550" s="71">
        <v>18393</v>
      </c>
      <c r="B550" s="71">
        <v>52</v>
      </c>
      <c r="C550" s="137">
        <v>2163.92</v>
      </c>
      <c r="D550" s="137">
        <v>2375.66</v>
      </c>
      <c r="E550" s="138" t="s">
        <v>107</v>
      </c>
      <c r="F550" s="138" t="str">
        <f t="shared" si="8"/>
        <v>Loss</v>
      </c>
      <c r="G550" s="139" t="str">
        <f>VLOOKUP(E550,Questions!$B$12:$D$15,2,FALSE)</f>
        <v>Male</v>
      </c>
      <c r="H550" s="139" t="str">
        <f>VLOOKUP(E550,Questions!$B$12:$D$15,3,FALSE)</f>
        <v>Married</v>
      </c>
    </row>
    <row r="551" spans="1:8" x14ac:dyDescent="0.35">
      <c r="A551" s="71">
        <v>15207</v>
      </c>
      <c r="B551" s="71">
        <v>74</v>
      </c>
      <c r="C551" s="137">
        <v>1279.77</v>
      </c>
      <c r="D551" s="137">
        <v>3961.08</v>
      </c>
      <c r="E551" s="138" t="s">
        <v>118</v>
      </c>
      <c r="F551" s="138" t="str">
        <f t="shared" si="8"/>
        <v>Loss</v>
      </c>
      <c r="G551" s="139" t="str">
        <f>VLOOKUP(E551,Questions!$B$12:$D$15,2,FALSE)</f>
        <v>Female</v>
      </c>
      <c r="H551" s="139" t="str">
        <f>VLOOKUP(E551,Questions!$B$12:$D$15,3,FALSE)</f>
        <v>Single</v>
      </c>
    </row>
    <row r="552" spans="1:8" x14ac:dyDescent="0.35">
      <c r="A552" s="71">
        <v>17603</v>
      </c>
      <c r="B552" s="71">
        <v>37</v>
      </c>
      <c r="C552" s="137">
        <v>2179.67</v>
      </c>
      <c r="D552" s="137">
        <v>1497.53</v>
      </c>
      <c r="E552" s="138" t="s">
        <v>119</v>
      </c>
      <c r="F552" s="138" t="str">
        <f t="shared" si="8"/>
        <v>Profit</v>
      </c>
      <c r="G552" s="139" t="str">
        <f>VLOOKUP(E552,Questions!$B$12:$D$15,2,FALSE)</f>
        <v>Male</v>
      </c>
      <c r="H552" s="139" t="str">
        <f>VLOOKUP(E552,Questions!$B$12:$D$15,3,FALSE)</f>
        <v>Single</v>
      </c>
    </row>
    <row r="553" spans="1:8" x14ac:dyDescent="0.35">
      <c r="A553" s="71">
        <v>18806</v>
      </c>
      <c r="B553" s="71">
        <v>71</v>
      </c>
      <c r="C553" s="137">
        <v>1954.15</v>
      </c>
      <c r="D553" s="137">
        <v>0</v>
      </c>
      <c r="E553" s="138" t="s">
        <v>117</v>
      </c>
      <c r="F553" s="138" t="str">
        <f t="shared" si="8"/>
        <v>Profit</v>
      </c>
      <c r="G553" s="139" t="str">
        <f>VLOOKUP(E553,Questions!$B$12:$D$15,2,FALSE)</f>
        <v>Female</v>
      </c>
      <c r="H553" s="139" t="str">
        <f>VLOOKUP(E553,Questions!$B$12:$D$15,3,FALSE)</f>
        <v>Married</v>
      </c>
    </row>
    <row r="554" spans="1:8" x14ac:dyDescent="0.35">
      <c r="A554" s="71">
        <v>16340</v>
      </c>
      <c r="B554" s="71">
        <v>38</v>
      </c>
      <c r="C554" s="137">
        <v>1872.34</v>
      </c>
      <c r="D554" s="137">
        <v>0</v>
      </c>
      <c r="E554" s="138" t="s">
        <v>118</v>
      </c>
      <c r="F554" s="138" t="str">
        <f t="shared" si="8"/>
        <v>Profit</v>
      </c>
      <c r="G554" s="139" t="str">
        <f>VLOOKUP(E554,Questions!$B$12:$D$15,2,FALSE)</f>
        <v>Female</v>
      </c>
      <c r="H554" s="139" t="str">
        <f>VLOOKUP(E554,Questions!$B$12:$D$15,3,FALSE)</f>
        <v>Single</v>
      </c>
    </row>
    <row r="555" spans="1:8" x14ac:dyDescent="0.35">
      <c r="A555" s="71">
        <v>19754</v>
      </c>
      <c r="B555" s="71">
        <v>36</v>
      </c>
      <c r="C555" s="137">
        <v>1808.35</v>
      </c>
      <c r="D555" s="137">
        <v>0</v>
      </c>
      <c r="E555" s="138" t="s">
        <v>118</v>
      </c>
      <c r="F555" s="138" t="str">
        <f t="shared" si="8"/>
        <v>Profit</v>
      </c>
      <c r="G555" s="139" t="str">
        <f>VLOOKUP(E555,Questions!$B$12:$D$15,2,FALSE)</f>
        <v>Female</v>
      </c>
      <c r="H555" s="139" t="str">
        <f>VLOOKUP(E555,Questions!$B$12:$D$15,3,FALSE)</f>
        <v>Single</v>
      </c>
    </row>
    <row r="556" spans="1:8" x14ac:dyDescent="0.35">
      <c r="A556" s="71">
        <v>12045</v>
      </c>
      <c r="B556" s="71">
        <v>48</v>
      </c>
      <c r="C556" s="137">
        <v>1615.53</v>
      </c>
      <c r="D556" s="137">
        <v>1060.9000000000001</v>
      </c>
      <c r="E556" s="138" t="s">
        <v>117</v>
      </c>
      <c r="F556" s="138" t="str">
        <f t="shared" si="8"/>
        <v>Profit</v>
      </c>
      <c r="G556" s="139" t="str">
        <f>VLOOKUP(E556,Questions!$B$12:$D$15,2,FALSE)</f>
        <v>Female</v>
      </c>
      <c r="H556" s="139" t="str">
        <f>VLOOKUP(E556,Questions!$B$12:$D$15,3,FALSE)</f>
        <v>Married</v>
      </c>
    </row>
    <row r="557" spans="1:8" x14ac:dyDescent="0.35">
      <c r="A557" s="71">
        <v>14658</v>
      </c>
      <c r="B557" s="71">
        <v>80</v>
      </c>
      <c r="C557" s="137">
        <v>1692.53</v>
      </c>
      <c r="D557" s="137">
        <v>309.16000000000003</v>
      </c>
      <c r="E557" s="138" t="s">
        <v>107</v>
      </c>
      <c r="F557" s="138" t="str">
        <f t="shared" si="8"/>
        <v>Profit</v>
      </c>
      <c r="G557" s="139" t="str">
        <f>VLOOKUP(E557,Questions!$B$12:$D$15,2,FALSE)</f>
        <v>Male</v>
      </c>
      <c r="H557" s="139" t="str">
        <f>VLOOKUP(E557,Questions!$B$12:$D$15,3,FALSE)</f>
        <v>Married</v>
      </c>
    </row>
    <row r="558" spans="1:8" x14ac:dyDescent="0.35">
      <c r="A558" s="71">
        <v>17301</v>
      </c>
      <c r="B558" s="71">
        <v>78</v>
      </c>
      <c r="C558" s="137">
        <v>2010.96</v>
      </c>
      <c r="D558" s="137">
        <v>1063.82</v>
      </c>
      <c r="E558" s="138" t="s">
        <v>107</v>
      </c>
      <c r="F558" s="138" t="str">
        <f t="shared" si="8"/>
        <v>Profit</v>
      </c>
      <c r="G558" s="139" t="str">
        <f>VLOOKUP(E558,Questions!$B$12:$D$15,2,FALSE)</f>
        <v>Male</v>
      </c>
      <c r="H558" s="139" t="str">
        <f>VLOOKUP(E558,Questions!$B$12:$D$15,3,FALSE)</f>
        <v>Married</v>
      </c>
    </row>
    <row r="559" spans="1:8" x14ac:dyDescent="0.35">
      <c r="A559" s="71">
        <v>16978</v>
      </c>
      <c r="B559" s="71">
        <v>18</v>
      </c>
      <c r="C559" s="137">
        <v>1723.97</v>
      </c>
      <c r="D559" s="137">
        <v>0</v>
      </c>
      <c r="E559" s="138" t="s">
        <v>119</v>
      </c>
      <c r="F559" s="138" t="str">
        <f t="shared" si="8"/>
        <v>Profit</v>
      </c>
      <c r="G559" s="139" t="str">
        <f>VLOOKUP(E559,Questions!$B$12:$D$15,2,FALSE)</f>
        <v>Male</v>
      </c>
      <c r="H559" s="139" t="str">
        <f>VLOOKUP(E559,Questions!$B$12:$D$15,3,FALSE)</f>
        <v>Single</v>
      </c>
    </row>
    <row r="560" spans="1:8" x14ac:dyDescent="0.35">
      <c r="A560" s="71">
        <v>18414</v>
      </c>
      <c r="B560" s="71">
        <v>52</v>
      </c>
      <c r="C560" s="137">
        <v>1675.36</v>
      </c>
      <c r="D560" s="137">
        <v>0</v>
      </c>
      <c r="E560" s="138" t="s">
        <v>117</v>
      </c>
      <c r="F560" s="138" t="str">
        <f t="shared" si="8"/>
        <v>Profit</v>
      </c>
      <c r="G560" s="139" t="str">
        <f>VLOOKUP(E560,Questions!$B$12:$D$15,2,FALSE)</f>
        <v>Female</v>
      </c>
      <c r="H560" s="139" t="str">
        <f>VLOOKUP(E560,Questions!$B$12:$D$15,3,FALSE)</f>
        <v>Married</v>
      </c>
    </row>
    <row r="561" spans="1:8" x14ac:dyDescent="0.35">
      <c r="A561" s="71">
        <v>16372</v>
      </c>
      <c r="B561" s="71">
        <v>27</v>
      </c>
      <c r="C561" s="137">
        <v>1265.3399999999999</v>
      </c>
      <c r="D561" s="137">
        <v>0</v>
      </c>
      <c r="E561" s="138" t="s">
        <v>119</v>
      </c>
      <c r="F561" s="138" t="str">
        <f t="shared" si="8"/>
        <v>Profit</v>
      </c>
      <c r="G561" s="139" t="str">
        <f>VLOOKUP(E561,Questions!$B$12:$D$15,2,FALSE)</f>
        <v>Male</v>
      </c>
      <c r="H561" s="139" t="str">
        <f>VLOOKUP(E561,Questions!$B$12:$D$15,3,FALSE)</f>
        <v>Single</v>
      </c>
    </row>
    <row r="562" spans="1:8" x14ac:dyDescent="0.35">
      <c r="A562" s="71">
        <v>11387</v>
      </c>
      <c r="B562" s="71">
        <v>69</v>
      </c>
      <c r="C562" s="137">
        <v>1383.39</v>
      </c>
      <c r="D562" s="137">
        <v>337.88</v>
      </c>
      <c r="E562" s="138" t="s">
        <v>107</v>
      </c>
      <c r="F562" s="138" t="str">
        <f t="shared" si="8"/>
        <v>Profit</v>
      </c>
      <c r="G562" s="139" t="str">
        <f>VLOOKUP(E562,Questions!$B$12:$D$15,2,FALSE)</f>
        <v>Male</v>
      </c>
      <c r="H562" s="139" t="str">
        <f>VLOOKUP(E562,Questions!$B$12:$D$15,3,FALSE)</f>
        <v>Married</v>
      </c>
    </row>
    <row r="563" spans="1:8" x14ac:dyDescent="0.35">
      <c r="A563" s="71">
        <v>15629</v>
      </c>
      <c r="B563" s="71">
        <v>72</v>
      </c>
      <c r="C563" s="137">
        <v>2617.36</v>
      </c>
      <c r="D563" s="137">
        <v>118.9</v>
      </c>
      <c r="E563" s="138" t="s">
        <v>117</v>
      </c>
      <c r="F563" s="138" t="str">
        <f t="shared" si="8"/>
        <v>Profit</v>
      </c>
      <c r="G563" s="139" t="str">
        <f>VLOOKUP(E563,Questions!$B$12:$D$15,2,FALSE)</f>
        <v>Female</v>
      </c>
      <c r="H563" s="139" t="str">
        <f>VLOOKUP(E563,Questions!$B$12:$D$15,3,FALSE)</f>
        <v>Married</v>
      </c>
    </row>
    <row r="564" spans="1:8" x14ac:dyDescent="0.35">
      <c r="A564" s="71">
        <v>12081</v>
      </c>
      <c r="B564" s="71">
        <v>43</v>
      </c>
      <c r="C564" s="137">
        <v>1862.3</v>
      </c>
      <c r="D564" s="137">
        <v>0</v>
      </c>
      <c r="E564" s="138" t="s">
        <v>107</v>
      </c>
      <c r="F564" s="138" t="str">
        <f t="shared" si="8"/>
        <v>Profit</v>
      </c>
      <c r="G564" s="139" t="str">
        <f>VLOOKUP(E564,Questions!$B$12:$D$15,2,FALSE)</f>
        <v>Male</v>
      </c>
      <c r="H564" s="139" t="str">
        <f>VLOOKUP(E564,Questions!$B$12:$D$15,3,FALSE)</f>
        <v>Married</v>
      </c>
    </row>
    <row r="565" spans="1:8" x14ac:dyDescent="0.35">
      <c r="A565" s="71">
        <v>19048</v>
      </c>
      <c r="B565" s="71">
        <v>31</v>
      </c>
      <c r="C565" s="137">
        <v>1723.72</v>
      </c>
      <c r="D565" s="137">
        <v>0</v>
      </c>
      <c r="E565" s="138" t="s">
        <v>118</v>
      </c>
      <c r="F565" s="138" t="str">
        <f t="shared" si="8"/>
        <v>Profit</v>
      </c>
      <c r="G565" s="139" t="str">
        <f>VLOOKUP(E565,Questions!$B$12:$D$15,2,FALSE)</f>
        <v>Female</v>
      </c>
      <c r="H565" s="139" t="str">
        <f>VLOOKUP(E565,Questions!$B$12:$D$15,3,FALSE)</f>
        <v>Single</v>
      </c>
    </row>
    <row r="566" spans="1:8" x14ac:dyDescent="0.35">
      <c r="A566" s="71">
        <v>17390</v>
      </c>
      <c r="B566" s="71">
        <v>61</v>
      </c>
      <c r="C566" s="137">
        <v>2033.67</v>
      </c>
      <c r="D566" s="137">
        <v>0</v>
      </c>
      <c r="E566" s="138" t="s">
        <v>117</v>
      </c>
      <c r="F566" s="138" t="str">
        <f t="shared" si="8"/>
        <v>Profit</v>
      </c>
      <c r="G566" s="139" t="str">
        <f>VLOOKUP(E566,Questions!$B$12:$D$15,2,FALSE)</f>
        <v>Female</v>
      </c>
      <c r="H566" s="139" t="str">
        <f>VLOOKUP(E566,Questions!$B$12:$D$15,3,FALSE)</f>
        <v>Married</v>
      </c>
    </row>
    <row r="567" spans="1:8" x14ac:dyDescent="0.35">
      <c r="A567" s="71">
        <v>15717</v>
      </c>
      <c r="B567" s="71">
        <v>47</v>
      </c>
      <c r="C567" s="137">
        <v>857.91</v>
      </c>
      <c r="D567" s="137">
        <v>0</v>
      </c>
      <c r="E567" s="138" t="s">
        <v>118</v>
      </c>
      <c r="F567" s="138" t="str">
        <f t="shared" si="8"/>
        <v>Profit</v>
      </c>
      <c r="G567" s="139" t="str">
        <f>VLOOKUP(E567,Questions!$B$12:$D$15,2,FALSE)</f>
        <v>Female</v>
      </c>
      <c r="H567" s="139" t="str">
        <f>VLOOKUP(E567,Questions!$B$12:$D$15,3,FALSE)</f>
        <v>Single</v>
      </c>
    </row>
    <row r="568" spans="1:8" x14ac:dyDescent="0.35">
      <c r="A568" s="71">
        <v>11101</v>
      </c>
      <c r="B568" s="71">
        <v>51</v>
      </c>
      <c r="C568" s="137">
        <v>1958.6</v>
      </c>
      <c r="D568" s="137">
        <v>0</v>
      </c>
      <c r="E568" s="138" t="s">
        <v>118</v>
      </c>
      <c r="F568" s="138" t="str">
        <f t="shared" si="8"/>
        <v>Profit</v>
      </c>
      <c r="G568" s="139" t="str">
        <f>VLOOKUP(E568,Questions!$B$12:$D$15,2,FALSE)</f>
        <v>Female</v>
      </c>
      <c r="H568" s="139" t="str">
        <f>VLOOKUP(E568,Questions!$B$12:$D$15,3,FALSE)</f>
        <v>Single</v>
      </c>
    </row>
    <row r="569" spans="1:8" x14ac:dyDescent="0.35">
      <c r="A569" s="71">
        <v>15024</v>
      </c>
      <c r="B569" s="71">
        <v>58</v>
      </c>
      <c r="C569" s="137">
        <v>1765.03</v>
      </c>
      <c r="D569" s="137">
        <v>0</v>
      </c>
      <c r="E569" s="138" t="s">
        <v>107</v>
      </c>
      <c r="F569" s="138" t="str">
        <f t="shared" si="8"/>
        <v>Profit</v>
      </c>
      <c r="G569" s="139" t="str">
        <f>VLOOKUP(E569,Questions!$B$12:$D$15,2,FALSE)</f>
        <v>Male</v>
      </c>
      <c r="H569" s="139" t="str">
        <f>VLOOKUP(E569,Questions!$B$12:$D$15,3,FALSE)</f>
        <v>Married</v>
      </c>
    </row>
    <row r="570" spans="1:8" x14ac:dyDescent="0.35">
      <c r="A570" s="71">
        <v>16936</v>
      </c>
      <c r="B570" s="71">
        <v>64</v>
      </c>
      <c r="C570" s="137">
        <v>1264.17</v>
      </c>
      <c r="D570" s="137">
        <v>0</v>
      </c>
      <c r="E570" s="138" t="s">
        <v>117</v>
      </c>
      <c r="F570" s="138" t="str">
        <f t="shared" si="8"/>
        <v>Profit</v>
      </c>
      <c r="G570" s="139" t="str">
        <f>VLOOKUP(E570,Questions!$B$12:$D$15,2,FALSE)</f>
        <v>Female</v>
      </c>
      <c r="H570" s="139" t="str">
        <f>VLOOKUP(E570,Questions!$B$12:$D$15,3,FALSE)</f>
        <v>Married</v>
      </c>
    </row>
    <row r="571" spans="1:8" x14ac:dyDescent="0.35">
      <c r="A571" s="71">
        <v>18902</v>
      </c>
      <c r="B571" s="71">
        <v>28</v>
      </c>
      <c r="C571" s="137">
        <v>2154.31</v>
      </c>
      <c r="D571" s="137">
        <v>0</v>
      </c>
      <c r="E571" s="138" t="s">
        <v>119</v>
      </c>
      <c r="F571" s="138" t="str">
        <f t="shared" si="8"/>
        <v>Profit</v>
      </c>
      <c r="G571" s="139" t="str">
        <f>VLOOKUP(E571,Questions!$B$12:$D$15,2,FALSE)</f>
        <v>Male</v>
      </c>
      <c r="H571" s="139" t="str">
        <f>VLOOKUP(E571,Questions!$B$12:$D$15,3,FALSE)</f>
        <v>Single</v>
      </c>
    </row>
    <row r="572" spans="1:8" x14ac:dyDescent="0.35">
      <c r="A572" s="71">
        <v>19512</v>
      </c>
      <c r="B572" s="71">
        <v>46</v>
      </c>
      <c r="C572" s="137">
        <v>1214.4000000000001</v>
      </c>
      <c r="D572" s="137">
        <v>0</v>
      </c>
      <c r="E572" s="138" t="s">
        <v>107</v>
      </c>
      <c r="F572" s="138" t="str">
        <f t="shared" si="8"/>
        <v>Profit</v>
      </c>
      <c r="G572" s="139" t="str">
        <f>VLOOKUP(E572,Questions!$B$12:$D$15,2,FALSE)</f>
        <v>Male</v>
      </c>
      <c r="H572" s="139" t="str">
        <f>VLOOKUP(E572,Questions!$B$12:$D$15,3,FALSE)</f>
        <v>Married</v>
      </c>
    </row>
    <row r="573" spans="1:8" x14ac:dyDescent="0.35">
      <c r="A573" s="71">
        <v>14864</v>
      </c>
      <c r="B573" s="71">
        <v>18</v>
      </c>
      <c r="C573" s="137">
        <v>2215.59</v>
      </c>
      <c r="D573" s="137">
        <v>0</v>
      </c>
      <c r="E573" s="138" t="s">
        <v>118</v>
      </c>
      <c r="F573" s="138" t="str">
        <f t="shared" si="8"/>
        <v>Profit</v>
      </c>
      <c r="G573" s="139" t="str">
        <f>VLOOKUP(E573,Questions!$B$12:$D$15,2,FALSE)</f>
        <v>Female</v>
      </c>
      <c r="H573" s="139" t="str">
        <f>VLOOKUP(E573,Questions!$B$12:$D$15,3,FALSE)</f>
        <v>Single</v>
      </c>
    </row>
    <row r="574" spans="1:8" x14ac:dyDescent="0.35">
      <c r="A574" s="71">
        <v>12562</v>
      </c>
      <c r="B574" s="71">
        <v>16</v>
      </c>
      <c r="C574" s="137">
        <v>1554.9</v>
      </c>
      <c r="D574" s="137">
        <v>0</v>
      </c>
      <c r="E574" s="138" t="s">
        <v>118</v>
      </c>
      <c r="F574" s="138" t="str">
        <f t="shared" si="8"/>
        <v>Profit</v>
      </c>
      <c r="G574" s="139" t="str">
        <f>VLOOKUP(E574,Questions!$B$12:$D$15,2,FALSE)</f>
        <v>Female</v>
      </c>
      <c r="H574" s="139" t="str">
        <f>VLOOKUP(E574,Questions!$B$12:$D$15,3,FALSE)</f>
        <v>Single</v>
      </c>
    </row>
    <row r="575" spans="1:8" x14ac:dyDescent="0.35">
      <c r="A575" s="71">
        <v>16406</v>
      </c>
      <c r="B575" s="71">
        <v>66</v>
      </c>
      <c r="C575" s="137">
        <v>1643.54</v>
      </c>
      <c r="D575" s="137">
        <v>1774.7</v>
      </c>
      <c r="E575" s="138" t="s">
        <v>119</v>
      </c>
      <c r="F575" s="138" t="str">
        <f t="shared" si="8"/>
        <v>Loss</v>
      </c>
      <c r="G575" s="139" t="str">
        <f>VLOOKUP(E575,Questions!$B$12:$D$15,2,FALSE)</f>
        <v>Male</v>
      </c>
      <c r="H575" s="139" t="str">
        <f>VLOOKUP(E575,Questions!$B$12:$D$15,3,FALSE)</f>
        <v>Single</v>
      </c>
    </row>
    <row r="576" spans="1:8" x14ac:dyDescent="0.35">
      <c r="A576" s="71">
        <v>12886</v>
      </c>
      <c r="B576" s="71">
        <v>60</v>
      </c>
      <c r="C576" s="137">
        <v>1512.52</v>
      </c>
      <c r="D576" s="137">
        <v>5227.21</v>
      </c>
      <c r="E576" s="138" t="s">
        <v>119</v>
      </c>
      <c r="F576" s="138" t="str">
        <f t="shared" si="8"/>
        <v>Loss</v>
      </c>
      <c r="G576" s="139" t="str">
        <f>VLOOKUP(E576,Questions!$B$12:$D$15,2,FALSE)</f>
        <v>Male</v>
      </c>
      <c r="H576" s="139" t="str">
        <f>VLOOKUP(E576,Questions!$B$12:$D$15,3,FALSE)</f>
        <v>Single</v>
      </c>
    </row>
    <row r="577" spans="1:8" x14ac:dyDescent="0.35">
      <c r="A577" s="71">
        <v>17765</v>
      </c>
      <c r="B577" s="71">
        <v>56</v>
      </c>
      <c r="C577" s="137">
        <v>2052.16</v>
      </c>
      <c r="D577" s="137">
        <v>590.91999999999996</v>
      </c>
      <c r="E577" s="138" t="s">
        <v>107</v>
      </c>
      <c r="F577" s="138" t="str">
        <f t="shared" si="8"/>
        <v>Profit</v>
      </c>
      <c r="G577" s="139" t="str">
        <f>VLOOKUP(E577,Questions!$B$12:$D$15,2,FALSE)</f>
        <v>Male</v>
      </c>
      <c r="H577" s="139" t="str">
        <f>VLOOKUP(E577,Questions!$B$12:$D$15,3,FALSE)</f>
        <v>Married</v>
      </c>
    </row>
    <row r="578" spans="1:8" x14ac:dyDescent="0.35">
      <c r="A578" s="71">
        <v>17444</v>
      </c>
      <c r="B578" s="71">
        <v>19</v>
      </c>
      <c r="C578" s="137">
        <v>2439.71</v>
      </c>
      <c r="D578" s="137">
        <v>340.7</v>
      </c>
      <c r="E578" s="138" t="s">
        <v>118</v>
      </c>
      <c r="F578" s="138" t="str">
        <f t="shared" si="8"/>
        <v>Profit</v>
      </c>
      <c r="G578" s="139" t="str">
        <f>VLOOKUP(E578,Questions!$B$12:$D$15,2,FALSE)</f>
        <v>Female</v>
      </c>
      <c r="H578" s="139" t="str">
        <f>VLOOKUP(E578,Questions!$B$12:$D$15,3,FALSE)</f>
        <v>Single</v>
      </c>
    </row>
    <row r="579" spans="1:8" x14ac:dyDescent="0.35">
      <c r="A579" s="71">
        <v>15323</v>
      </c>
      <c r="B579" s="71">
        <v>58</v>
      </c>
      <c r="C579" s="137">
        <v>2470.34</v>
      </c>
      <c r="D579" s="137">
        <v>0</v>
      </c>
      <c r="E579" s="138" t="s">
        <v>118</v>
      </c>
      <c r="F579" s="138" t="str">
        <f t="shared" ref="F579:F642" si="9">IF(C579&gt;D579, "Profit","Loss")</f>
        <v>Profit</v>
      </c>
      <c r="G579" s="139" t="str">
        <f>VLOOKUP(E579,Questions!$B$12:$D$15,2,FALSE)</f>
        <v>Female</v>
      </c>
      <c r="H579" s="139" t="str">
        <f>VLOOKUP(E579,Questions!$B$12:$D$15,3,FALSE)</f>
        <v>Single</v>
      </c>
    </row>
    <row r="580" spans="1:8" x14ac:dyDescent="0.35">
      <c r="A580" s="71">
        <v>12900</v>
      </c>
      <c r="B580" s="71">
        <v>73</v>
      </c>
      <c r="C580" s="137">
        <v>1954.99</v>
      </c>
      <c r="D580" s="137">
        <v>0</v>
      </c>
      <c r="E580" s="138" t="s">
        <v>119</v>
      </c>
      <c r="F580" s="138" t="str">
        <f t="shared" si="9"/>
        <v>Profit</v>
      </c>
      <c r="G580" s="139" t="str">
        <f>VLOOKUP(E580,Questions!$B$12:$D$15,2,FALSE)</f>
        <v>Male</v>
      </c>
      <c r="H580" s="139" t="str">
        <f>VLOOKUP(E580,Questions!$B$12:$D$15,3,FALSE)</f>
        <v>Single</v>
      </c>
    </row>
    <row r="581" spans="1:8" x14ac:dyDescent="0.35">
      <c r="A581" s="71">
        <v>18616</v>
      </c>
      <c r="B581" s="71">
        <v>18</v>
      </c>
      <c r="C581" s="137">
        <v>1085.6099999999999</v>
      </c>
      <c r="D581" s="137">
        <v>0</v>
      </c>
      <c r="E581" s="138" t="s">
        <v>119</v>
      </c>
      <c r="F581" s="138" t="str">
        <f t="shared" si="9"/>
        <v>Profit</v>
      </c>
      <c r="G581" s="139" t="str">
        <f>VLOOKUP(E581,Questions!$B$12:$D$15,2,FALSE)</f>
        <v>Male</v>
      </c>
      <c r="H581" s="139" t="str">
        <f>VLOOKUP(E581,Questions!$B$12:$D$15,3,FALSE)</f>
        <v>Single</v>
      </c>
    </row>
    <row r="582" spans="1:8" x14ac:dyDescent="0.35">
      <c r="A582" s="71">
        <v>11936</v>
      </c>
      <c r="B582" s="71">
        <v>31</v>
      </c>
      <c r="C582" s="137">
        <v>1565.32</v>
      </c>
      <c r="D582" s="137">
        <v>0</v>
      </c>
      <c r="E582" s="138" t="s">
        <v>118</v>
      </c>
      <c r="F582" s="138" t="str">
        <f t="shared" si="9"/>
        <v>Profit</v>
      </c>
      <c r="G582" s="139" t="str">
        <f>VLOOKUP(E582,Questions!$B$12:$D$15,2,FALSE)</f>
        <v>Female</v>
      </c>
      <c r="H582" s="139" t="str">
        <f>VLOOKUP(E582,Questions!$B$12:$D$15,3,FALSE)</f>
        <v>Single</v>
      </c>
    </row>
    <row r="583" spans="1:8" x14ac:dyDescent="0.35">
      <c r="A583" s="71">
        <v>12551</v>
      </c>
      <c r="B583" s="71">
        <v>80</v>
      </c>
      <c r="C583" s="137">
        <v>1648.14</v>
      </c>
      <c r="D583" s="137">
        <v>0</v>
      </c>
      <c r="E583" s="138" t="s">
        <v>117</v>
      </c>
      <c r="F583" s="138" t="str">
        <f t="shared" si="9"/>
        <v>Profit</v>
      </c>
      <c r="G583" s="139" t="str">
        <f>VLOOKUP(E583,Questions!$B$12:$D$15,2,FALSE)</f>
        <v>Female</v>
      </c>
      <c r="H583" s="139" t="str">
        <f>VLOOKUP(E583,Questions!$B$12:$D$15,3,FALSE)</f>
        <v>Married</v>
      </c>
    </row>
    <row r="584" spans="1:8" x14ac:dyDescent="0.35">
      <c r="A584" s="71">
        <v>11181</v>
      </c>
      <c r="B584" s="71">
        <v>35</v>
      </c>
      <c r="C584" s="137">
        <v>2223.38</v>
      </c>
      <c r="D584" s="137">
        <v>0</v>
      </c>
      <c r="E584" s="138" t="s">
        <v>119</v>
      </c>
      <c r="F584" s="138" t="str">
        <f t="shared" si="9"/>
        <v>Profit</v>
      </c>
      <c r="G584" s="139" t="str">
        <f>VLOOKUP(E584,Questions!$B$12:$D$15,2,FALSE)</f>
        <v>Male</v>
      </c>
      <c r="H584" s="139" t="str">
        <f>VLOOKUP(E584,Questions!$B$12:$D$15,3,FALSE)</f>
        <v>Single</v>
      </c>
    </row>
    <row r="585" spans="1:8" x14ac:dyDescent="0.35">
      <c r="A585" s="71">
        <v>19225</v>
      </c>
      <c r="B585" s="71">
        <v>19</v>
      </c>
      <c r="C585" s="137">
        <v>1920.43</v>
      </c>
      <c r="D585" s="137">
        <v>0</v>
      </c>
      <c r="E585" s="138" t="s">
        <v>119</v>
      </c>
      <c r="F585" s="138" t="str">
        <f t="shared" si="9"/>
        <v>Profit</v>
      </c>
      <c r="G585" s="139" t="str">
        <f>VLOOKUP(E585,Questions!$B$12:$D$15,2,FALSE)</f>
        <v>Male</v>
      </c>
      <c r="H585" s="139" t="str">
        <f>VLOOKUP(E585,Questions!$B$12:$D$15,3,FALSE)</f>
        <v>Single</v>
      </c>
    </row>
    <row r="586" spans="1:8" x14ac:dyDescent="0.35">
      <c r="A586" s="71">
        <v>13385</v>
      </c>
      <c r="B586" s="71">
        <v>40</v>
      </c>
      <c r="C586" s="137">
        <v>2030.77</v>
      </c>
      <c r="D586" s="137">
        <v>0</v>
      </c>
      <c r="E586" s="138" t="s">
        <v>119</v>
      </c>
      <c r="F586" s="138" t="str">
        <f t="shared" si="9"/>
        <v>Profit</v>
      </c>
      <c r="G586" s="139" t="str">
        <f>VLOOKUP(E586,Questions!$B$12:$D$15,2,FALSE)</f>
        <v>Male</v>
      </c>
      <c r="H586" s="139" t="str">
        <f>VLOOKUP(E586,Questions!$B$12:$D$15,3,FALSE)</f>
        <v>Single</v>
      </c>
    </row>
    <row r="587" spans="1:8" x14ac:dyDescent="0.35">
      <c r="A587" s="71">
        <v>11541</v>
      </c>
      <c r="B587" s="71">
        <v>45</v>
      </c>
      <c r="C587" s="137">
        <v>1184.4000000000001</v>
      </c>
      <c r="D587" s="137">
        <v>0</v>
      </c>
      <c r="E587" s="138" t="s">
        <v>117</v>
      </c>
      <c r="F587" s="138" t="str">
        <f t="shared" si="9"/>
        <v>Profit</v>
      </c>
      <c r="G587" s="139" t="str">
        <f>VLOOKUP(E587,Questions!$B$12:$D$15,2,FALSE)</f>
        <v>Female</v>
      </c>
      <c r="H587" s="139" t="str">
        <f>VLOOKUP(E587,Questions!$B$12:$D$15,3,FALSE)</f>
        <v>Married</v>
      </c>
    </row>
    <row r="588" spans="1:8" x14ac:dyDescent="0.35">
      <c r="A588" s="71">
        <v>17542</v>
      </c>
      <c r="B588" s="71">
        <v>19</v>
      </c>
      <c r="C588" s="137">
        <v>2053.94</v>
      </c>
      <c r="D588" s="137">
        <v>0</v>
      </c>
      <c r="E588" s="138" t="s">
        <v>119</v>
      </c>
      <c r="F588" s="138" t="str">
        <f t="shared" si="9"/>
        <v>Profit</v>
      </c>
      <c r="G588" s="139" t="str">
        <f>VLOOKUP(E588,Questions!$B$12:$D$15,2,FALSE)</f>
        <v>Male</v>
      </c>
      <c r="H588" s="139" t="str">
        <f>VLOOKUP(E588,Questions!$B$12:$D$15,3,FALSE)</f>
        <v>Single</v>
      </c>
    </row>
    <row r="589" spans="1:8" x14ac:dyDescent="0.35">
      <c r="A589" s="71">
        <v>19141</v>
      </c>
      <c r="B589" s="71">
        <v>53</v>
      </c>
      <c r="C589" s="137">
        <v>2034.82</v>
      </c>
      <c r="D589" s="137">
        <v>0</v>
      </c>
      <c r="E589" s="138" t="s">
        <v>107</v>
      </c>
      <c r="F589" s="138" t="str">
        <f t="shared" si="9"/>
        <v>Profit</v>
      </c>
      <c r="G589" s="139" t="str">
        <f>VLOOKUP(E589,Questions!$B$12:$D$15,2,FALSE)</f>
        <v>Male</v>
      </c>
      <c r="H589" s="139" t="str">
        <f>VLOOKUP(E589,Questions!$B$12:$D$15,3,FALSE)</f>
        <v>Married</v>
      </c>
    </row>
    <row r="590" spans="1:8" x14ac:dyDescent="0.35">
      <c r="A590" s="71">
        <v>18738</v>
      </c>
      <c r="B590" s="71">
        <v>24</v>
      </c>
      <c r="C590" s="137">
        <v>2074.17</v>
      </c>
      <c r="D590" s="137">
        <v>0</v>
      </c>
      <c r="E590" s="138" t="s">
        <v>118</v>
      </c>
      <c r="F590" s="138" t="str">
        <f t="shared" si="9"/>
        <v>Profit</v>
      </c>
      <c r="G590" s="139" t="str">
        <f>VLOOKUP(E590,Questions!$B$12:$D$15,2,FALSE)</f>
        <v>Female</v>
      </c>
      <c r="H590" s="139" t="str">
        <f>VLOOKUP(E590,Questions!$B$12:$D$15,3,FALSE)</f>
        <v>Single</v>
      </c>
    </row>
    <row r="591" spans="1:8" x14ac:dyDescent="0.35">
      <c r="A591" s="71">
        <v>11782</v>
      </c>
      <c r="B591" s="71">
        <v>29</v>
      </c>
      <c r="C591" s="137">
        <v>1977.76</v>
      </c>
      <c r="D591" s="137">
        <v>0</v>
      </c>
      <c r="E591" s="138" t="s">
        <v>118</v>
      </c>
      <c r="F591" s="138" t="str">
        <f t="shared" si="9"/>
        <v>Profit</v>
      </c>
      <c r="G591" s="139" t="str">
        <f>VLOOKUP(E591,Questions!$B$12:$D$15,2,FALSE)</f>
        <v>Female</v>
      </c>
      <c r="H591" s="139" t="str">
        <f>VLOOKUP(E591,Questions!$B$12:$D$15,3,FALSE)</f>
        <v>Single</v>
      </c>
    </row>
    <row r="592" spans="1:8" x14ac:dyDescent="0.35">
      <c r="A592" s="71">
        <v>11535</v>
      </c>
      <c r="B592" s="71">
        <v>53</v>
      </c>
      <c r="C592" s="137">
        <v>1093.08</v>
      </c>
      <c r="D592" s="137">
        <v>0</v>
      </c>
      <c r="E592" s="138" t="s">
        <v>107</v>
      </c>
      <c r="F592" s="138" t="str">
        <f t="shared" si="9"/>
        <v>Profit</v>
      </c>
      <c r="G592" s="139" t="str">
        <f>VLOOKUP(E592,Questions!$B$12:$D$15,2,FALSE)</f>
        <v>Male</v>
      </c>
      <c r="H592" s="139" t="str">
        <f>VLOOKUP(E592,Questions!$B$12:$D$15,3,FALSE)</f>
        <v>Married</v>
      </c>
    </row>
    <row r="593" spans="1:8" x14ac:dyDescent="0.35">
      <c r="A593" s="71">
        <v>15498</v>
      </c>
      <c r="B593" s="71">
        <v>70</v>
      </c>
      <c r="C593" s="137">
        <v>1410.82</v>
      </c>
      <c r="D593" s="137">
        <v>0</v>
      </c>
      <c r="E593" s="138" t="s">
        <v>107</v>
      </c>
      <c r="F593" s="138" t="str">
        <f t="shared" si="9"/>
        <v>Profit</v>
      </c>
      <c r="G593" s="139" t="str">
        <f>VLOOKUP(E593,Questions!$B$12:$D$15,2,FALSE)</f>
        <v>Male</v>
      </c>
      <c r="H593" s="139" t="str">
        <f>VLOOKUP(E593,Questions!$B$12:$D$15,3,FALSE)</f>
        <v>Married</v>
      </c>
    </row>
    <row r="594" spans="1:8" x14ac:dyDescent="0.35">
      <c r="A594" s="71">
        <v>17052</v>
      </c>
      <c r="B594" s="71">
        <v>35</v>
      </c>
      <c r="C594" s="137">
        <v>1540.42</v>
      </c>
      <c r="D594" s="137">
        <v>0</v>
      </c>
      <c r="E594" s="138" t="s">
        <v>107</v>
      </c>
      <c r="F594" s="138" t="str">
        <f t="shared" si="9"/>
        <v>Profit</v>
      </c>
      <c r="G594" s="139" t="str">
        <f>VLOOKUP(E594,Questions!$B$12:$D$15,2,FALSE)</f>
        <v>Male</v>
      </c>
      <c r="H594" s="139" t="str">
        <f>VLOOKUP(E594,Questions!$B$12:$D$15,3,FALSE)</f>
        <v>Married</v>
      </c>
    </row>
    <row r="595" spans="1:8" x14ac:dyDescent="0.35">
      <c r="A595" s="71">
        <v>13356</v>
      </c>
      <c r="B595" s="71">
        <v>32</v>
      </c>
      <c r="C595" s="137">
        <v>1435.39</v>
      </c>
      <c r="D595" s="137">
        <v>0</v>
      </c>
      <c r="E595" s="138" t="s">
        <v>118</v>
      </c>
      <c r="F595" s="138" t="str">
        <f t="shared" si="9"/>
        <v>Profit</v>
      </c>
      <c r="G595" s="139" t="str">
        <f>VLOOKUP(E595,Questions!$B$12:$D$15,2,FALSE)</f>
        <v>Female</v>
      </c>
      <c r="H595" s="139" t="str">
        <f>VLOOKUP(E595,Questions!$B$12:$D$15,3,FALSE)</f>
        <v>Single</v>
      </c>
    </row>
    <row r="596" spans="1:8" x14ac:dyDescent="0.35">
      <c r="A596" s="71">
        <v>17931</v>
      </c>
      <c r="B596" s="71">
        <v>60</v>
      </c>
      <c r="C596" s="137">
        <v>1844.49</v>
      </c>
      <c r="D596" s="137">
        <v>725.26</v>
      </c>
      <c r="E596" s="138" t="s">
        <v>117</v>
      </c>
      <c r="F596" s="138" t="str">
        <f t="shared" si="9"/>
        <v>Profit</v>
      </c>
      <c r="G596" s="139" t="str">
        <f>VLOOKUP(E596,Questions!$B$12:$D$15,2,FALSE)</f>
        <v>Female</v>
      </c>
      <c r="H596" s="139" t="str">
        <f>VLOOKUP(E596,Questions!$B$12:$D$15,3,FALSE)</f>
        <v>Married</v>
      </c>
    </row>
    <row r="597" spans="1:8" x14ac:dyDescent="0.35">
      <c r="A597" s="71">
        <v>11310</v>
      </c>
      <c r="B597" s="71">
        <v>76</v>
      </c>
      <c r="C597" s="137">
        <v>2734.97</v>
      </c>
      <c r="D597" s="137">
        <v>2371.0100000000002</v>
      </c>
      <c r="E597" s="138" t="s">
        <v>119</v>
      </c>
      <c r="F597" s="138" t="str">
        <f t="shared" si="9"/>
        <v>Profit</v>
      </c>
      <c r="G597" s="139" t="str">
        <f>VLOOKUP(E597,Questions!$B$12:$D$15,2,FALSE)</f>
        <v>Male</v>
      </c>
      <c r="H597" s="139" t="str">
        <f>VLOOKUP(E597,Questions!$B$12:$D$15,3,FALSE)</f>
        <v>Single</v>
      </c>
    </row>
    <row r="598" spans="1:8" x14ac:dyDescent="0.35">
      <c r="A598" s="71">
        <v>13207</v>
      </c>
      <c r="B598" s="71">
        <v>70</v>
      </c>
      <c r="C598" s="137">
        <v>1428.85</v>
      </c>
      <c r="D598" s="137">
        <v>2192.86</v>
      </c>
      <c r="E598" s="138" t="s">
        <v>118</v>
      </c>
      <c r="F598" s="138" t="str">
        <f t="shared" si="9"/>
        <v>Loss</v>
      </c>
      <c r="G598" s="139" t="str">
        <f>VLOOKUP(E598,Questions!$B$12:$D$15,2,FALSE)</f>
        <v>Female</v>
      </c>
      <c r="H598" s="139" t="str">
        <f>VLOOKUP(E598,Questions!$B$12:$D$15,3,FALSE)</f>
        <v>Single</v>
      </c>
    </row>
    <row r="599" spans="1:8" x14ac:dyDescent="0.35">
      <c r="A599" s="71">
        <v>18728</v>
      </c>
      <c r="B599" s="71">
        <v>17</v>
      </c>
      <c r="C599" s="137">
        <v>1530.91</v>
      </c>
      <c r="D599" s="137">
        <v>0</v>
      </c>
      <c r="E599" s="138" t="s">
        <v>119</v>
      </c>
      <c r="F599" s="138" t="str">
        <f t="shared" si="9"/>
        <v>Profit</v>
      </c>
      <c r="G599" s="139" t="str">
        <f>VLOOKUP(E599,Questions!$B$12:$D$15,2,FALSE)</f>
        <v>Male</v>
      </c>
      <c r="H599" s="139" t="str">
        <f>VLOOKUP(E599,Questions!$B$12:$D$15,3,FALSE)</f>
        <v>Single</v>
      </c>
    </row>
    <row r="600" spans="1:8" x14ac:dyDescent="0.35">
      <c r="A600" s="71">
        <v>11148</v>
      </c>
      <c r="B600" s="71">
        <v>27</v>
      </c>
      <c r="C600" s="137">
        <v>2039.65</v>
      </c>
      <c r="D600" s="137">
        <v>312.60000000000002</v>
      </c>
      <c r="E600" s="138" t="s">
        <v>119</v>
      </c>
      <c r="F600" s="138" t="str">
        <f t="shared" si="9"/>
        <v>Profit</v>
      </c>
      <c r="G600" s="139" t="str">
        <f>VLOOKUP(E600,Questions!$B$12:$D$15,2,FALSE)</f>
        <v>Male</v>
      </c>
      <c r="H600" s="139" t="str">
        <f>VLOOKUP(E600,Questions!$B$12:$D$15,3,FALSE)</f>
        <v>Single</v>
      </c>
    </row>
    <row r="601" spans="1:8" x14ac:dyDescent="0.35">
      <c r="A601" s="71">
        <v>14676</v>
      </c>
      <c r="B601" s="71">
        <v>53</v>
      </c>
      <c r="C601" s="137">
        <v>2312.21</v>
      </c>
      <c r="D601" s="137">
        <v>0</v>
      </c>
      <c r="E601" s="138" t="s">
        <v>118</v>
      </c>
      <c r="F601" s="138" t="str">
        <f t="shared" si="9"/>
        <v>Profit</v>
      </c>
      <c r="G601" s="139" t="str">
        <f>VLOOKUP(E601,Questions!$B$12:$D$15,2,FALSE)</f>
        <v>Female</v>
      </c>
      <c r="H601" s="139" t="str">
        <f>VLOOKUP(E601,Questions!$B$12:$D$15,3,FALSE)</f>
        <v>Single</v>
      </c>
    </row>
    <row r="602" spans="1:8" x14ac:dyDescent="0.35">
      <c r="A602" s="71">
        <v>14393</v>
      </c>
      <c r="B602" s="71">
        <v>74</v>
      </c>
      <c r="C602" s="137">
        <v>2179.85</v>
      </c>
      <c r="D602" s="137">
        <v>0</v>
      </c>
      <c r="E602" s="138" t="s">
        <v>107</v>
      </c>
      <c r="F602" s="138" t="str">
        <f t="shared" si="9"/>
        <v>Profit</v>
      </c>
      <c r="G602" s="139" t="str">
        <f>VLOOKUP(E602,Questions!$B$12:$D$15,2,FALSE)</f>
        <v>Male</v>
      </c>
      <c r="H602" s="139" t="str">
        <f>VLOOKUP(E602,Questions!$B$12:$D$15,3,FALSE)</f>
        <v>Married</v>
      </c>
    </row>
    <row r="603" spans="1:8" x14ac:dyDescent="0.35">
      <c r="A603" s="71">
        <v>12051</v>
      </c>
      <c r="B603" s="71">
        <v>65</v>
      </c>
      <c r="C603" s="137">
        <v>2090.64</v>
      </c>
      <c r="D603" s="137">
        <v>0</v>
      </c>
      <c r="E603" s="138" t="s">
        <v>118</v>
      </c>
      <c r="F603" s="138" t="str">
        <f t="shared" si="9"/>
        <v>Profit</v>
      </c>
      <c r="G603" s="139" t="str">
        <f>VLOOKUP(E603,Questions!$B$12:$D$15,2,FALSE)</f>
        <v>Female</v>
      </c>
      <c r="H603" s="139" t="str">
        <f>VLOOKUP(E603,Questions!$B$12:$D$15,3,FALSE)</f>
        <v>Single</v>
      </c>
    </row>
    <row r="604" spans="1:8" x14ac:dyDescent="0.35">
      <c r="A604" s="71">
        <v>19768</v>
      </c>
      <c r="B604" s="71">
        <v>18</v>
      </c>
      <c r="C604" s="137">
        <v>2056.2199999999998</v>
      </c>
      <c r="D604" s="137">
        <v>0</v>
      </c>
      <c r="E604" s="138" t="s">
        <v>119</v>
      </c>
      <c r="F604" s="138" t="str">
        <f t="shared" si="9"/>
        <v>Profit</v>
      </c>
      <c r="G604" s="139" t="str">
        <f>VLOOKUP(E604,Questions!$B$12:$D$15,2,FALSE)</f>
        <v>Male</v>
      </c>
      <c r="H604" s="139" t="str">
        <f>VLOOKUP(E604,Questions!$B$12:$D$15,3,FALSE)</f>
        <v>Single</v>
      </c>
    </row>
    <row r="605" spans="1:8" x14ac:dyDescent="0.35">
      <c r="A605" s="71">
        <v>13947</v>
      </c>
      <c r="B605" s="71">
        <v>31</v>
      </c>
      <c r="C605" s="137">
        <v>1985.54</v>
      </c>
      <c r="D605" s="137">
        <v>0</v>
      </c>
      <c r="E605" s="138" t="s">
        <v>118</v>
      </c>
      <c r="F605" s="138" t="str">
        <f t="shared" si="9"/>
        <v>Profit</v>
      </c>
      <c r="G605" s="139" t="str">
        <f>VLOOKUP(E605,Questions!$B$12:$D$15,2,FALSE)</f>
        <v>Female</v>
      </c>
      <c r="H605" s="139" t="str">
        <f>VLOOKUP(E605,Questions!$B$12:$D$15,3,FALSE)</f>
        <v>Single</v>
      </c>
    </row>
    <row r="606" spans="1:8" x14ac:dyDescent="0.35">
      <c r="A606" s="71">
        <v>12004</v>
      </c>
      <c r="B606" s="71">
        <v>37</v>
      </c>
      <c r="C606" s="137">
        <v>1903.48</v>
      </c>
      <c r="D606" s="137">
        <v>1494.9</v>
      </c>
      <c r="E606" s="138" t="s">
        <v>107</v>
      </c>
      <c r="F606" s="138" t="str">
        <f t="shared" si="9"/>
        <v>Profit</v>
      </c>
      <c r="G606" s="139" t="str">
        <f>VLOOKUP(E606,Questions!$B$12:$D$15,2,FALSE)</f>
        <v>Male</v>
      </c>
      <c r="H606" s="139" t="str">
        <f>VLOOKUP(E606,Questions!$B$12:$D$15,3,FALSE)</f>
        <v>Married</v>
      </c>
    </row>
    <row r="607" spans="1:8" x14ac:dyDescent="0.35">
      <c r="A607" s="71">
        <v>13266</v>
      </c>
      <c r="B607" s="71">
        <v>29</v>
      </c>
      <c r="C607" s="137">
        <v>1238.08</v>
      </c>
      <c r="D607" s="137">
        <v>0</v>
      </c>
      <c r="E607" s="138" t="s">
        <v>118</v>
      </c>
      <c r="F607" s="138" t="str">
        <f t="shared" si="9"/>
        <v>Profit</v>
      </c>
      <c r="G607" s="139" t="str">
        <f>VLOOKUP(E607,Questions!$B$12:$D$15,2,FALSE)</f>
        <v>Female</v>
      </c>
      <c r="H607" s="139" t="str">
        <f>VLOOKUP(E607,Questions!$B$12:$D$15,3,FALSE)</f>
        <v>Single</v>
      </c>
    </row>
    <row r="608" spans="1:8" x14ac:dyDescent="0.35">
      <c r="A608" s="71">
        <v>13098</v>
      </c>
      <c r="B608" s="71">
        <v>18</v>
      </c>
      <c r="C608" s="137">
        <v>2100.12</v>
      </c>
      <c r="D608" s="137">
        <v>0</v>
      </c>
      <c r="E608" s="138" t="s">
        <v>118</v>
      </c>
      <c r="F608" s="138" t="str">
        <f t="shared" si="9"/>
        <v>Profit</v>
      </c>
      <c r="G608" s="139" t="str">
        <f>VLOOKUP(E608,Questions!$B$12:$D$15,2,FALSE)</f>
        <v>Female</v>
      </c>
      <c r="H608" s="139" t="str">
        <f>VLOOKUP(E608,Questions!$B$12:$D$15,3,FALSE)</f>
        <v>Single</v>
      </c>
    </row>
    <row r="609" spans="1:8" x14ac:dyDescent="0.35">
      <c r="A609" s="71">
        <v>13747</v>
      </c>
      <c r="B609" s="71">
        <v>42</v>
      </c>
      <c r="C609" s="137">
        <v>1742.72</v>
      </c>
      <c r="D609" s="137">
        <v>1098.99</v>
      </c>
      <c r="E609" s="138" t="s">
        <v>117</v>
      </c>
      <c r="F609" s="138" t="str">
        <f t="shared" si="9"/>
        <v>Profit</v>
      </c>
      <c r="G609" s="139" t="str">
        <f>VLOOKUP(E609,Questions!$B$12:$D$15,2,FALSE)</f>
        <v>Female</v>
      </c>
      <c r="H609" s="139" t="str">
        <f>VLOOKUP(E609,Questions!$B$12:$D$15,3,FALSE)</f>
        <v>Married</v>
      </c>
    </row>
    <row r="610" spans="1:8" x14ac:dyDescent="0.35">
      <c r="A610" s="71">
        <v>12463</v>
      </c>
      <c r="B610" s="71">
        <v>80</v>
      </c>
      <c r="C610" s="137">
        <v>1878</v>
      </c>
      <c r="D610" s="137">
        <v>1566.85</v>
      </c>
      <c r="E610" s="138" t="s">
        <v>119</v>
      </c>
      <c r="F610" s="138" t="str">
        <f t="shared" si="9"/>
        <v>Profit</v>
      </c>
      <c r="G610" s="139" t="str">
        <f>VLOOKUP(E610,Questions!$B$12:$D$15,2,FALSE)</f>
        <v>Male</v>
      </c>
      <c r="H610" s="139" t="str">
        <f>VLOOKUP(E610,Questions!$B$12:$D$15,3,FALSE)</f>
        <v>Single</v>
      </c>
    </row>
    <row r="611" spans="1:8" x14ac:dyDescent="0.35">
      <c r="A611" s="71">
        <v>15854</v>
      </c>
      <c r="B611" s="71">
        <v>34</v>
      </c>
      <c r="C611" s="137">
        <v>1692.49</v>
      </c>
      <c r="D611" s="137">
        <v>0</v>
      </c>
      <c r="E611" s="138" t="s">
        <v>107</v>
      </c>
      <c r="F611" s="138" t="str">
        <f t="shared" si="9"/>
        <v>Profit</v>
      </c>
      <c r="G611" s="139" t="str">
        <f>VLOOKUP(E611,Questions!$B$12:$D$15,2,FALSE)</f>
        <v>Male</v>
      </c>
      <c r="H611" s="139" t="str">
        <f>VLOOKUP(E611,Questions!$B$12:$D$15,3,FALSE)</f>
        <v>Married</v>
      </c>
    </row>
    <row r="612" spans="1:8" x14ac:dyDescent="0.35">
      <c r="A612" s="71">
        <v>12716</v>
      </c>
      <c r="B612" s="71">
        <v>40</v>
      </c>
      <c r="C612" s="137">
        <v>2898.83</v>
      </c>
      <c r="D612" s="137">
        <v>2583.64</v>
      </c>
      <c r="E612" s="138" t="s">
        <v>118</v>
      </c>
      <c r="F612" s="138" t="str">
        <f t="shared" si="9"/>
        <v>Profit</v>
      </c>
      <c r="G612" s="139" t="str">
        <f>VLOOKUP(E612,Questions!$B$12:$D$15,2,FALSE)</f>
        <v>Female</v>
      </c>
      <c r="H612" s="139" t="str">
        <f>VLOOKUP(E612,Questions!$B$12:$D$15,3,FALSE)</f>
        <v>Single</v>
      </c>
    </row>
    <row r="613" spans="1:8" x14ac:dyDescent="0.35">
      <c r="A613" s="71">
        <v>15435</v>
      </c>
      <c r="B613" s="71">
        <v>35</v>
      </c>
      <c r="C613" s="137">
        <v>1368.47</v>
      </c>
      <c r="D613" s="137">
        <v>0</v>
      </c>
      <c r="E613" s="138" t="s">
        <v>118</v>
      </c>
      <c r="F613" s="138" t="str">
        <f t="shared" si="9"/>
        <v>Profit</v>
      </c>
      <c r="G613" s="139" t="str">
        <f>VLOOKUP(E613,Questions!$B$12:$D$15,2,FALSE)</f>
        <v>Female</v>
      </c>
      <c r="H613" s="139" t="str">
        <f>VLOOKUP(E613,Questions!$B$12:$D$15,3,FALSE)</f>
        <v>Single</v>
      </c>
    </row>
    <row r="614" spans="1:8" x14ac:dyDescent="0.35">
      <c r="A614" s="71">
        <v>12071</v>
      </c>
      <c r="B614" s="71">
        <v>27</v>
      </c>
      <c r="C614" s="137">
        <v>1059.1400000000001</v>
      </c>
      <c r="D614" s="137">
        <v>0</v>
      </c>
      <c r="E614" s="138" t="s">
        <v>118</v>
      </c>
      <c r="F614" s="138" t="str">
        <f t="shared" si="9"/>
        <v>Profit</v>
      </c>
      <c r="G614" s="139" t="str">
        <f>VLOOKUP(E614,Questions!$B$12:$D$15,2,FALSE)</f>
        <v>Female</v>
      </c>
      <c r="H614" s="139" t="str">
        <f>VLOOKUP(E614,Questions!$B$12:$D$15,3,FALSE)</f>
        <v>Single</v>
      </c>
    </row>
    <row r="615" spans="1:8" x14ac:dyDescent="0.35">
      <c r="A615" s="71">
        <v>17522</v>
      </c>
      <c r="B615" s="71">
        <v>19</v>
      </c>
      <c r="C615" s="137">
        <v>778.48</v>
      </c>
      <c r="D615" s="137">
        <v>0</v>
      </c>
      <c r="E615" s="138" t="s">
        <v>119</v>
      </c>
      <c r="F615" s="138" t="str">
        <f t="shared" si="9"/>
        <v>Profit</v>
      </c>
      <c r="G615" s="139" t="str">
        <f>VLOOKUP(E615,Questions!$B$12:$D$15,2,FALSE)</f>
        <v>Male</v>
      </c>
      <c r="H615" s="139" t="str">
        <f>VLOOKUP(E615,Questions!$B$12:$D$15,3,FALSE)</f>
        <v>Single</v>
      </c>
    </row>
    <row r="616" spans="1:8" x14ac:dyDescent="0.35">
      <c r="A616" s="71">
        <v>17151</v>
      </c>
      <c r="B616" s="71">
        <v>42</v>
      </c>
      <c r="C616" s="137">
        <v>1671.95</v>
      </c>
      <c r="D616" s="137">
        <v>0</v>
      </c>
      <c r="E616" s="138" t="s">
        <v>119</v>
      </c>
      <c r="F616" s="138" t="str">
        <f t="shared" si="9"/>
        <v>Profit</v>
      </c>
      <c r="G616" s="139" t="str">
        <f>VLOOKUP(E616,Questions!$B$12:$D$15,2,FALSE)</f>
        <v>Male</v>
      </c>
      <c r="H616" s="139" t="str">
        <f>VLOOKUP(E616,Questions!$B$12:$D$15,3,FALSE)</f>
        <v>Single</v>
      </c>
    </row>
    <row r="617" spans="1:8" x14ac:dyDescent="0.35">
      <c r="A617" s="71">
        <v>15014</v>
      </c>
      <c r="B617" s="71">
        <v>49</v>
      </c>
      <c r="C617" s="137">
        <v>1011.4</v>
      </c>
      <c r="D617" s="137">
        <v>0</v>
      </c>
      <c r="E617" s="138" t="s">
        <v>117</v>
      </c>
      <c r="F617" s="138" t="str">
        <f t="shared" si="9"/>
        <v>Profit</v>
      </c>
      <c r="G617" s="139" t="str">
        <f>VLOOKUP(E617,Questions!$B$12:$D$15,2,FALSE)</f>
        <v>Female</v>
      </c>
      <c r="H617" s="139" t="str">
        <f>VLOOKUP(E617,Questions!$B$12:$D$15,3,FALSE)</f>
        <v>Married</v>
      </c>
    </row>
    <row r="618" spans="1:8" x14ac:dyDescent="0.35">
      <c r="A618" s="71">
        <v>11341</v>
      </c>
      <c r="B618" s="71">
        <v>56</v>
      </c>
      <c r="C618" s="137">
        <v>1990.79</v>
      </c>
      <c r="D618" s="137">
        <v>0</v>
      </c>
      <c r="E618" s="138" t="s">
        <v>117</v>
      </c>
      <c r="F618" s="138" t="str">
        <f t="shared" si="9"/>
        <v>Profit</v>
      </c>
      <c r="G618" s="139" t="str">
        <f>VLOOKUP(E618,Questions!$B$12:$D$15,2,FALSE)</f>
        <v>Female</v>
      </c>
      <c r="H618" s="139" t="str">
        <f>VLOOKUP(E618,Questions!$B$12:$D$15,3,FALSE)</f>
        <v>Married</v>
      </c>
    </row>
    <row r="619" spans="1:8" x14ac:dyDescent="0.35">
      <c r="A619" s="71">
        <v>17372</v>
      </c>
      <c r="B619" s="71">
        <v>49</v>
      </c>
      <c r="C619" s="137">
        <v>1909.94</v>
      </c>
      <c r="D619" s="137">
        <v>560.52</v>
      </c>
      <c r="E619" s="138" t="s">
        <v>119</v>
      </c>
      <c r="F619" s="138" t="str">
        <f t="shared" si="9"/>
        <v>Profit</v>
      </c>
      <c r="G619" s="139" t="str">
        <f>VLOOKUP(E619,Questions!$B$12:$D$15,2,FALSE)</f>
        <v>Male</v>
      </c>
      <c r="H619" s="139" t="str">
        <f>VLOOKUP(E619,Questions!$B$12:$D$15,3,FALSE)</f>
        <v>Single</v>
      </c>
    </row>
    <row r="620" spans="1:8" x14ac:dyDescent="0.35">
      <c r="A620" s="71">
        <v>19116</v>
      </c>
      <c r="B620" s="71">
        <v>46</v>
      </c>
      <c r="C620" s="137">
        <v>1734.83</v>
      </c>
      <c r="D620" s="137">
        <v>0</v>
      </c>
      <c r="E620" s="138" t="s">
        <v>107</v>
      </c>
      <c r="F620" s="138" t="str">
        <f t="shared" si="9"/>
        <v>Profit</v>
      </c>
      <c r="G620" s="139" t="str">
        <f>VLOOKUP(E620,Questions!$B$12:$D$15,2,FALSE)</f>
        <v>Male</v>
      </c>
      <c r="H620" s="139" t="str">
        <f>VLOOKUP(E620,Questions!$B$12:$D$15,3,FALSE)</f>
        <v>Married</v>
      </c>
    </row>
    <row r="621" spans="1:8" x14ac:dyDescent="0.35">
      <c r="A621" s="71">
        <v>13299</v>
      </c>
      <c r="B621" s="71">
        <v>45</v>
      </c>
      <c r="C621" s="137">
        <v>1966.01</v>
      </c>
      <c r="D621" s="137">
        <v>797.76</v>
      </c>
      <c r="E621" s="138" t="s">
        <v>107</v>
      </c>
      <c r="F621" s="138" t="str">
        <f t="shared" si="9"/>
        <v>Profit</v>
      </c>
      <c r="G621" s="139" t="str">
        <f>VLOOKUP(E621,Questions!$B$12:$D$15,2,FALSE)</f>
        <v>Male</v>
      </c>
      <c r="H621" s="139" t="str">
        <f>VLOOKUP(E621,Questions!$B$12:$D$15,3,FALSE)</f>
        <v>Married</v>
      </c>
    </row>
    <row r="622" spans="1:8" x14ac:dyDescent="0.35">
      <c r="A622" s="71">
        <v>15504</v>
      </c>
      <c r="B622" s="71">
        <v>18</v>
      </c>
      <c r="C622" s="137">
        <v>2398.0500000000002</v>
      </c>
      <c r="D622" s="137">
        <v>0</v>
      </c>
      <c r="E622" s="138" t="s">
        <v>119</v>
      </c>
      <c r="F622" s="138" t="str">
        <f t="shared" si="9"/>
        <v>Profit</v>
      </c>
      <c r="G622" s="139" t="str">
        <f>VLOOKUP(E622,Questions!$B$12:$D$15,2,FALSE)</f>
        <v>Male</v>
      </c>
      <c r="H622" s="139" t="str">
        <f>VLOOKUP(E622,Questions!$B$12:$D$15,3,FALSE)</f>
        <v>Single</v>
      </c>
    </row>
    <row r="623" spans="1:8" x14ac:dyDescent="0.35">
      <c r="A623" s="71">
        <v>15041</v>
      </c>
      <c r="B623" s="71">
        <v>40</v>
      </c>
      <c r="C623" s="137">
        <v>929.62</v>
      </c>
      <c r="D623" s="137">
        <v>2498.64</v>
      </c>
      <c r="E623" s="138" t="s">
        <v>119</v>
      </c>
      <c r="F623" s="138" t="str">
        <f t="shared" si="9"/>
        <v>Loss</v>
      </c>
      <c r="G623" s="139" t="str">
        <f>VLOOKUP(E623,Questions!$B$12:$D$15,2,FALSE)</f>
        <v>Male</v>
      </c>
      <c r="H623" s="139" t="str">
        <f>VLOOKUP(E623,Questions!$B$12:$D$15,3,FALSE)</f>
        <v>Single</v>
      </c>
    </row>
    <row r="624" spans="1:8" x14ac:dyDescent="0.35">
      <c r="A624" s="71">
        <v>19911</v>
      </c>
      <c r="B624" s="71">
        <v>65</v>
      </c>
      <c r="C624" s="137">
        <v>1511.22</v>
      </c>
      <c r="D624" s="137">
        <v>1215.5899999999999</v>
      </c>
      <c r="E624" s="138" t="s">
        <v>117</v>
      </c>
      <c r="F624" s="138" t="str">
        <f t="shared" si="9"/>
        <v>Profit</v>
      </c>
      <c r="G624" s="139" t="str">
        <f>VLOOKUP(E624,Questions!$B$12:$D$15,2,FALSE)</f>
        <v>Female</v>
      </c>
      <c r="H624" s="139" t="str">
        <f>VLOOKUP(E624,Questions!$B$12:$D$15,3,FALSE)</f>
        <v>Married</v>
      </c>
    </row>
    <row r="625" spans="1:8" x14ac:dyDescent="0.35">
      <c r="A625" s="71">
        <v>19979</v>
      </c>
      <c r="B625" s="71">
        <v>52</v>
      </c>
      <c r="C625" s="137">
        <v>1221.01</v>
      </c>
      <c r="D625" s="137">
        <v>0</v>
      </c>
      <c r="E625" s="138" t="s">
        <v>107</v>
      </c>
      <c r="F625" s="138" t="str">
        <f t="shared" si="9"/>
        <v>Profit</v>
      </c>
      <c r="G625" s="139" t="str">
        <f>VLOOKUP(E625,Questions!$B$12:$D$15,2,FALSE)</f>
        <v>Male</v>
      </c>
      <c r="H625" s="139" t="str">
        <f>VLOOKUP(E625,Questions!$B$12:$D$15,3,FALSE)</f>
        <v>Married</v>
      </c>
    </row>
    <row r="626" spans="1:8" x14ac:dyDescent="0.35">
      <c r="A626" s="71">
        <v>16058</v>
      </c>
      <c r="B626" s="71">
        <v>48</v>
      </c>
      <c r="C626" s="137">
        <v>2038.14</v>
      </c>
      <c r="D626" s="137">
        <v>0</v>
      </c>
      <c r="E626" s="138" t="s">
        <v>119</v>
      </c>
      <c r="F626" s="138" t="str">
        <f t="shared" si="9"/>
        <v>Profit</v>
      </c>
      <c r="G626" s="139" t="str">
        <f>VLOOKUP(E626,Questions!$B$12:$D$15,2,FALSE)</f>
        <v>Male</v>
      </c>
      <c r="H626" s="139" t="str">
        <f>VLOOKUP(E626,Questions!$B$12:$D$15,3,FALSE)</f>
        <v>Single</v>
      </c>
    </row>
    <row r="627" spans="1:8" x14ac:dyDescent="0.35">
      <c r="A627" s="71">
        <v>15408</v>
      </c>
      <c r="B627" s="71">
        <v>54</v>
      </c>
      <c r="C627" s="137">
        <v>1322.63</v>
      </c>
      <c r="D627" s="137">
        <v>0</v>
      </c>
      <c r="E627" s="138" t="s">
        <v>118</v>
      </c>
      <c r="F627" s="138" t="str">
        <f t="shared" si="9"/>
        <v>Profit</v>
      </c>
      <c r="G627" s="139" t="str">
        <f>VLOOKUP(E627,Questions!$B$12:$D$15,2,FALSE)</f>
        <v>Female</v>
      </c>
      <c r="H627" s="139" t="str">
        <f>VLOOKUP(E627,Questions!$B$12:$D$15,3,FALSE)</f>
        <v>Single</v>
      </c>
    </row>
    <row r="628" spans="1:8" x14ac:dyDescent="0.35">
      <c r="A628" s="71">
        <v>18146</v>
      </c>
      <c r="B628" s="71">
        <v>34</v>
      </c>
      <c r="C628" s="137">
        <v>1913.7</v>
      </c>
      <c r="D628" s="137">
        <v>954.74</v>
      </c>
      <c r="E628" s="138" t="s">
        <v>119</v>
      </c>
      <c r="F628" s="138" t="str">
        <f t="shared" si="9"/>
        <v>Profit</v>
      </c>
      <c r="G628" s="139" t="str">
        <f>VLOOKUP(E628,Questions!$B$12:$D$15,2,FALSE)</f>
        <v>Male</v>
      </c>
      <c r="H628" s="139" t="str">
        <f>VLOOKUP(E628,Questions!$B$12:$D$15,3,FALSE)</f>
        <v>Single</v>
      </c>
    </row>
    <row r="629" spans="1:8" x14ac:dyDescent="0.35">
      <c r="A629" s="71">
        <v>18574</v>
      </c>
      <c r="B629" s="71">
        <v>58</v>
      </c>
      <c r="C629" s="137">
        <v>2069.37</v>
      </c>
      <c r="D629" s="137">
        <v>0</v>
      </c>
      <c r="E629" s="138" t="s">
        <v>119</v>
      </c>
      <c r="F629" s="138" t="str">
        <f t="shared" si="9"/>
        <v>Profit</v>
      </c>
      <c r="G629" s="139" t="str">
        <f>VLOOKUP(E629,Questions!$B$12:$D$15,2,FALSE)</f>
        <v>Male</v>
      </c>
      <c r="H629" s="139" t="str">
        <f>VLOOKUP(E629,Questions!$B$12:$D$15,3,FALSE)</f>
        <v>Single</v>
      </c>
    </row>
    <row r="630" spans="1:8" x14ac:dyDescent="0.35">
      <c r="A630" s="71">
        <v>19608</v>
      </c>
      <c r="B630" s="71">
        <v>37</v>
      </c>
      <c r="C630" s="137">
        <v>1120.6300000000001</v>
      </c>
      <c r="D630" s="137">
        <v>2386.34</v>
      </c>
      <c r="E630" s="138" t="s">
        <v>117</v>
      </c>
      <c r="F630" s="138" t="str">
        <f t="shared" si="9"/>
        <v>Loss</v>
      </c>
      <c r="G630" s="139" t="str">
        <f>VLOOKUP(E630,Questions!$B$12:$D$15,2,FALSE)</f>
        <v>Female</v>
      </c>
      <c r="H630" s="139" t="str">
        <f>VLOOKUP(E630,Questions!$B$12:$D$15,3,FALSE)</f>
        <v>Married</v>
      </c>
    </row>
    <row r="631" spans="1:8" x14ac:dyDescent="0.35">
      <c r="A631" s="71">
        <v>19805</v>
      </c>
      <c r="B631" s="71">
        <v>28</v>
      </c>
      <c r="C631" s="137">
        <v>2171.5700000000002</v>
      </c>
      <c r="D631" s="137">
        <v>0</v>
      </c>
      <c r="E631" s="138" t="s">
        <v>119</v>
      </c>
      <c r="F631" s="138" t="str">
        <f t="shared" si="9"/>
        <v>Profit</v>
      </c>
      <c r="G631" s="139" t="str">
        <f>VLOOKUP(E631,Questions!$B$12:$D$15,2,FALSE)</f>
        <v>Male</v>
      </c>
      <c r="H631" s="139" t="str">
        <f>VLOOKUP(E631,Questions!$B$12:$D$15,3,FALSE)</f>
        <v>Single</v>
      </c>
    </row>
    <row r="632" spans="1:8" x14ac:dyDescent="0.35">
      <c r="A632" s="71">
        <v>12592</v>
      </c>
      <c r="B632" s="71">
        <v>56</v>
      </c>
      <c r="C632" s="137">
        <v>1705.64</v>
      </c>
      <c r="D632" s="137">
        <v>0</v>
      </c>
      <c r="E632" s="138" t="s">
        <v>118</v>
      </c>
      <c r="F632" s="138" t="str">
        <f t="shared" si="9"/>
        <v>Profit</v>
      </c>
      <c r="G632" s="139" t="str">
        <f>VLOOKUP(E632,Questions!$B$12:$D$15,2,FALSE)</f>
        <v>Female</v>
      </c>
      <c r="H632" s="139" t="str">
        <f>VLOOKUP(E632,Questions!$B$12:$D$15,3,FALSE)</f>
        <v>Single</v>
      </c>
    </row>
    <row r="633" spans="1:8" x14ac:dyDescent="0.35">
      <c r="A633" s="71">
        <v>12063</v>
      </c>
      <c r="B633" s="71">
        <v>58</v>
      </c>
      <c r="C633" s="137">
        <v>1104.45</v>
      </c>
      <c r="D633" s="137">
        <v>0</v>
      </c>
      <c r="E633" s="138" t="s">
        <v>119</v>
      </c>
      <c r="F633" s="138" t="str">
        <f t="shared" si="9"/>
        <v>Profit</v>
      </c>
      <c r="G633" s="139" t="str">
        <f>VLOOKUP(E633,Questions!$B$12:$D$15,2,FALSE)</f>
        <v>Male</v>
      </c>
      <c r="H633" s="139" t="str">
        <f>VLOOKUP(E633,Questions!$B$12:$D$15,3,FALSE)</f>
        <v>Single</v>
      </c>
    </row>
    <row r="634" spans="1:8" x14ac:dyDescent="0.35">
      <c r="A634" s="71">
        <v>14333</v>
      </c>
      <c r="B634" s="71">
        <v>22</v>
      </c>
      <c r="C634" s="137">
        <v>1940.83</v>
      </c>
      <c r="D634" s="137">
        <v>0</v>
      </c>
      <c r="E634" s="138" t="s">
        <v>118</v>
      </c>
      <c r="F634" s="138" t="str">
        <f t="shared" si="9"/>
        <v>Profit</v>
      </c>
      <c r="G634" s="139" t="str">
        <f>VLOOKUP(E634,Questions!$B$12:$D$15,2,FALSE)</f>
        <v>Female</v>
      </c>
      <c r="H634" s="139" t="str">
        <f>VLOOKUP(E634,Questions!$B$12:$D$15,3,FALSE)</f>
        <v>Single</v>
      </c>
    </row>
    <row r="635" spans="1:8" x14ac:dyDescent="0.35">
      <c r="A635" s="71">
        <v>11723</v>
      </c>
      <c r="B635" s="71">
        <v>55</v>
      </c>
      <c r="C635" s="137">
        <v>1122.1300000000001</v>
      </c>
      <c r="D635" s="137">
        <v>0</v>
      </c>
      <c r="E635" s="138" t="s">
        <v>118</v>
      </c>
      <c r="F635" s="138" t="str">
        <f t="shared" si="9"/>
        <v>Profit</v>
      </c>
      <c r="G635" s="139" t="str">
        <f>VLOOKUP(E635,Questions!$B$12:$D$15,2,FALSE)</f>
        <v>Female</v>
      </c>
      <c r="H635" s="139" t="str">
        <f>VLOOKUP(E635,Questions!$B$12:$D$15,3,FALSE)</f>
        <v>Single</v>
      </c>
    </row>
    <row r="636" spans="1:8" x14ac:dyDescent="0.35">
      <c r="A636" s="71">
        <v>13376</v>
      </c>
      <c r="B636" s="71">
        <v>78</v>
      </c>
      <c r="C636" s="137">
        <v>1420.57</v>
      </c>
      <c r="D636" s="137">
        <v>0</v>
      </c>
      <c r="E636" s="138" t="s">
        <v>118</v>
      </c>
      <c r="F636" s="138" t="str">
        <f t="shared" si="9"/>
        <v>Profit</v>
      </c>
      <c r="G636" s="139" t="str">
        <f>VLOOKUP(E636,Questions!$B$12:$D$15,2,FALSE)</f>
        <v>Female</v>
      </c>
      <c r="H636" s="139" t="str">
        <f>VLOOKUP(E636,Questions!$B$12:$D$15,3,FALSE)</f>
        <v>Single</v>
      </c>
    </row>
    <row r="637" spans="1:8" x14ac:dyDescent="0.35">
      <c r="A637" s="71">
        <v>13906</v>
      </c>
      <c r="B637" s="71">
        <v>35</v>
      </c>
      <c r="C637" s="137">
        <v>1590.1</v>
      </c>
      <c r="D637" s="137">
        <v>0</v>
      </c>
      <c r="E637" s="138" t="s">
        <v>107</v>
      </c>
      <c r="F637" s="138" t="str">
        <f t="shared" si="9"/>
        <v>Profit</v>
      </c>
      <c r="G637" s="139" t="str">
        <f>VLOOKUP(E637,Questions!$B$12:$D$15,2,FALSE)</f>
        <v>Male</v>
      </c>
      <c r="H637" s="139" t="str">
        <f>VLOOKUP(E637,Questions!$B$12:$D$15,3,FALSE)</f>
        <v>Married</v>
      </c>
    </row>
    <row r="638" spans="1:8" x14ac:dyDescent="0.35">
      <c r="A638" s="71">
        <v>15244</v>
      </c>
      <c r="B638" s="71">
        <v>62</v>
      </c>
      <c r="C638" s="137">
        <v>1749.06</v>
      </c>
      <c r="D638" s="137">
        <v>1739.13</v>
      </c>
      <c r="E638" s="138" t="s">
        <v>119</v>
      </c>
      <c r="F638" s="138" t="str">
        <f t="shared" si="9"/>
        <v>Profit</v>
      </c>
      <c r="G638" s="139" t="str">
        <f>VLOOKUP(E638,Questions!$B$12:$D$15,2,FALSE)</f>
        <v>Male</v>
      </c>
      <c r="H638" s="139" t="str">
        <f>VLOOKUP(E638,Questions!$B$12:$D$15,3,FALSE)</f>
        <v>Single</v>
      </c>
    </row>
    <row r="639" spans="1:8" x14ac:dyDescent="0.35">
      <c r="A639" s="71">
        <v>18280</v>
      </c>
      <c r="B639" s="71">
        <v>45</v>
      </c>
      <c r="C639" s="137">
        <v>1705.61</v>
      </c>
      <c r="D639" s="137">
        <v>0</v>
      </c>
      <c r="E639" s="138" t="s">
        <v>118</v>
      </c>
      <c r="F639" s="138" t="str">
        <f t="shared" si="9"/>
        <v>Profit</v>
      </c>
      <c r="G639" s="139" t="str">
        <f>VLOOKUP(E639,Questions!$B$12:$D$15,2,FALSE)</f>
        <v>Female</v>
      </c>
      <c r="H639" s="139" t="str">
        <f>VLOOKUP(E639,Questions!$B$12:$D$15,3,FALSE)</f>
        <v>Single</v>
      </c>
    </row>
    <row r="640" spans="1:8" x14ac:dyDescent="0.35">
      <c r="A640" s="71">
        <v>19385</v>
      </c>
      <c r="B640" s="71">
        <v>59</v>
      </c>
      <c r="C640" s="137">
        <v>1807.39</v>
      </c>
      <c r="D640" s="137">
        <v>2241.7800000000002</v>
      </c>
      <c r="E640" s="138" t="s">
        <v>117</v>
      </c>
      <c r="F640" s="138" t="str">
        <f t="shared" si="9"/>
        <v>Loss</v>
      </c>
      <c r="G640" s="139" t="str">
        <f>VLOOKUP(E640,Questions!$B$12:$D$15,2,FALSE)</f>
        <v>Female</v>
      </c>
      <c r="H640" s="139" t="str">
        <f>VLOOKUP(E640,Questions!$B$12:$D$15,3,FALSE)</f>
        <v>Married</v>
      </c>
    </row>
    <row r="641" spans="1:8" x14ac:dyDescent="0.35">
      <c r="A641" s="71">
        <v>12487</v>
      </c>
      <c r="B641" s="71">
        <v>49</v>
      </c>
      <c r="C641" s="137">
        <v>343.74</v>
      </c>
      <c r="D641" s="137">
        <v>0</v>
      </c>
      <c r="E641" s="138" t="s">
        <v>119</v>
      </c>
      <c r="F641" s="138" t="str">
        <f t="shared" si="9"/>
        <v>Profit</v>
      </c>
      <c r="G641" s="139" t="str">
        <f>VLOOKUP(E641,Questions!$B$12:$D$15,2,FALSE)</f>
        <v>Male</v>
      </c>
      <c r="H641" s="139" t="str">
        <f>VLOOKUP(E641,Questions!$B$12:$D$15,3,FALSE)</f>
        <v>Single</v>
      </c>
    </row>
    <row r="642" spans="1:8" x14ac:dyDescent="0.35">
      <c r="A642" s="71">
        <v>14047</v>
      </c>
      <c r="B642" s="71">
        <v>50</v>
      </c>
      <c r="C642" s="137">
        <v>1702.91</v>
      </c>
      <c r="D642" s="137">
        <v>0</v>
      </c>
      <c r="E642" s="138" t="s">
        <v>107</v>
      </c>
      <c r="F642" s="138" t="str">
        <f t="shared" si="9"/>
        <v>Profit</v>
      </c>
      <c r="G642" s="139" t="str">
        <f>VLOOKUP(E642,Questions!$B$12:$D$15,2,FALSE)</f>
        <v>Male</v>
      </c>
      <c r="H642" s="139" t="str">
        <f>VLOOKUP(E642,Questions!$B$12:$D$15,3,FALSE)</f>
        <v>Married</v>
      </c>
    </row>
    <row r="643" spans="1:8" x14ac:dyDescent="0.35">
      <c r="A643" s="71">
        <v>13055</v>
      </c>
      <c r="B643" s="71">
        <v>20</v>
      </c>
      <c r="C643" s="137">
        <v>1955.38</v>
      </c>
      <c r="D643" s="137">
        <v>0</v>
      </c>
      <c r="E643" s="138" t="s">
        <v>118</v>
      </c>
      <c r="F643" s="138" t="str">
        <f t="shared" ref="F643:F706" si="10">IF(C643&gt;D643, "Profit","Loss")</f>
        <v>Profit</v>
      </c>
      <c r="G643" s="139" t="str">
        <f>VLOOKUP(E643,Questions!$B$12:$D$15,2,FALSE)</f>
        <v>Female</v>
      </c>
      <c r="H643" s="139" t="str">
        <f>VLOOKUP(E643,Questions!$B$12:$D$15,3,FALSE)</f>
        <v>Single</v>
      </c>
    </row>
    <row r="644" spans="1:8" x14ac:dyDescent="0.35">
      <c r="A644" s="71">
        <v>15701</v>
      </c>
      <c r="B644" s="71">
        <v>47</v>
      </c>
      <c r="C644" s="137">
        <v>1657.88</v>
      </c>
      <c r="D644" s="137">
        <v>0</v>
      </c>
      <c r="E644" s="138" t="s">
        <v>118</v>
      </c>
      <c r="F644" s="138" t="str">
        <f t="shared" si="10"/>
        <v>Profit</v>
      </c>
      <c r="G644" s="139" t="str">
        <f>VLOOKUP(E644,Questions!$B$12:$D$15,2,FALSE)</f>
        <v>Female</v>
      </c>
      <c r="H644" s="139" t="str">
        <f>VLOOKUP(E644,Questions!$B$12:$D$15,3,FALSE)</f>
        <v>Single</v>
      </c>
    </row>
    <row r="645" spans="1:8" x14ac:dyDescent="0.35">
      <c r="A645" s="71">
        <v>11195</v>
      </c>
      <c r="B645" s="71">
        <v>75</v>
      </c>
      <c r="C645" s="137">
        <v>1574.97</v>
      </c>
      <c r="D645" s="137">
        <v>0</v>
      </c>
      <c r="E645" s="138" t="s">
        <v>107</v>
      </c>
      <c r="F645" s="138" t="str">
        <f t="shared" si="10"/>
        <v>Profit</v>
      </c>
      <c r="G645" s="139" t="str">
        <f>VLOOKUP(E645,Questions!$B$12:$D$15,2,FALSE)</f>
        <v>Male</v>
      </c>
      <c r="H645" s="139" t="str">
        <f>VLOOKUP(E645,Questions!$B$12:$D$15,3,FALSE)</f>
        <v>Married</v>
      </c>
    </row>
    <row r="646" spans="1:8" x14ac:dyDescent="0.35">
      <c r="A646" s="71">
        <v>14010</v>
      </c>
      <c r="B646" s="71">
        <v>37</v>
      </c>
      <c r="C646" s="137">
        <v>369.7</v>
      </c>
      <c r="D646" s="137">
        <v>4603.3599999999997</v>
      </c>
      <c r="E646" s="138" t="s">
        <v>119</v>
      </c>
      <c r="F646" s="138" t="str">
        <f t="shared" si="10"/>
        <v>Loss</v>
      </c>
      <c r="G646" s="139" t="str">
        <f>VLOOKUP(E646,Questions!$B$12:$D$15,2,FALSE)</f>
        <v>Male</v>
      </c>
      <c r="H646" s="139" t="str">
        <f>VLOOKUP(E646,Questions!$B$12:$D$15,3,FALSE)</f>
        <v>Single</v>
      </c>
    </row>
    <row r="647" spans="1:8" x14ac:dyDescent="0.35">
      <c r="A647" s="71">
        <v>17285</v>
      </c>
      <c r="B647" s="71">
        <v>70</v>
      </c>
      <c r="C647" s="137">
        <v>1462.72</v>
      </c>
      <c r="D647" s="137">
        <v>0</v>
      </c>
      <c r="E647" s="138" t="s">
        <v>107</v>
      </c>
      <c r="F647" s="138" t="str">
        <f t="shared" si="10"/>
        <v>Profit</v>
      </c>
      <c r="G647" s="139" t="str">
        <f>VLOOKUP(E647,Questions!$B$12:$D$15,2,FALSE)</f>
        <v>Male</v>
      </c>
      <c r="H647" s="139" t="str">
        <f>VLOOKUP(E647,Questions!$B$12:$D$15,3,FALSE)</f>
        <v>Married</v>
      </c>
    </row>
    <row r="648" spans="1:8" x14ac:dyDescent="0.35">
      <c r="A648" s="71">
        <v>13594</v>
      </c>
      <c r="B648" s="71">
        <v>17</v>
      </c>
      <c r="C648" s="137">
        <v>1593.97</v>
      </c>
      <c r="D648" s="137">
        <v>1894.16</v>
      </c>
      <c r="E648" s="138" t="s">
        <v>119</v>
      </c>
      <c r="F648" s="138" t="str">
        <f t="shared" si="10"/>
        <v>Loss</v>
      </c>
      <c r="G648" s="139" t="str">
        <f>VLOOKUP(E648,Questions!$B$12:$D$15,2,FALSE)</f>
        <v>Male</v>
      </c>
      <c r="H648" s="139" t="str">
        <f>VLOOKUP(E648,Questions!$B$12:$D$15,3,FALSE)</f>
        <v>Single</v>
      </c>
    </row>
    <row r="649" spans="1:8" x14ac:dyDescent="0.35">
      <c r="A649" s="71">
        <v>19816</v>
      </c>
      <c r="B649" s="71">
        <v>80</v>
      </c>
      <c r="C649" s="137">
        <v>1716.34</v>
      </c>
      <c r="D649" s="137">
        <v>2885.7799999999997</v>
      </c>
      <c r="E649" s="138" t="s">
        <v>117</v>
      </c>
      <c r="F649" s="138" t="str">
        <f t="shared" si="10"/>
        <v>Loss</v>
      </c>
      <c r="G649" s="139" t="str">
        <f>VLOOKUP(E649,Questions!$B$12:$D$15,2,FALSE)</f>
        <v>Female</v>
      </c>
      <c r="H649" s="139" t="str">
        <f>VLOOKUP(E649,Questions!$B$12:$D$15,3,FALSE)</f>
        <v>Married</v>
      </c>
    </row>
    <row r="650" spans="1:8" x14ac:dyDescent="0.35">
      <c r="A650" s="71">
        <v>17980</v>
      </c>
      <c r="B650" s="71">
        <v>59</v>
      </c>
      <c r="C650" s="137">
        <v>2730.59</v>
      </c>
      <c r="D650" s="137">
        <v>0</v>
      </c>
      <c r="E650" s="138" t="s">
        <v>107</v>
      </c>
      <c r="F650" s="138" t="str">
        <f t="shared" si="10"/>
        <v>Profit</v>
      </c>
      <c r="G650" s="139" t="str">
        <f>VLOOKUP(E650,Questions!$B$12:$D$15,2,FALSE)</f>
        <v>Male</v>
      </c>
      <c r="H650" s="139" t="str">
        <f>VLOOKUP(E650,Questions!$B$12:$D$15,3,FALSE)</f>
        <v>Married</v>
      </c>
    </row>
    <row r="651" spans="1:8" x14ac:dyDescent="0.35">
      <c r="A651" s="71">
        <v>16382</v>
      </c>
      <c r="B651" s="71">
        <v>46</v>
      </c>
      <c r="C651" s="137">
        <v>1103.26</v>
      </c>
      <c r="D651" s="137">
        <v>0</v>
      </c>
      <c r="E651" s="138" t="s">
        <v>119</v>
      </c>
      <c r="F651" s="138" t="str">
        <f t="shared" si="10"/>
        <v>Profit</v>
      </c>
      <c r="G651" s="139" t="str">
        <f>VLOOKUP(E651,Questions!$B$12:$D$15,2,FALSE)</f>
        <v>Male</v>
      </c>
      <c r="H651" s="139" t="str">
        <f>VLOOKUP(E651,Questions!$B$12:$D$15,3,FALSE)</f>
        <v>Single</v>
      </c>
    </row>
    <row r="652" spans="1:8" x14ac:dyDescent="0.35">
      <c r="A652" s="71">
        <v>19174</v>
      </c>
      <c r="B652" s="71">
        <v>49</v>
      </c>
      <c r="C652" s="137">
        <v>1437.25</v>
      </c>
      <c r="D652" s="137">
        <v>6046.75</v>
      </c>
      <c r="E652" s="138" t="s">
        <v>117</v>
      </c>
      <c r="F652" s="138" t="str">
        <f t="shared" si="10"/>
        <v>Loss</v>
      </c>
      <c r="G652" s="139" t="str">
        <f>VLOOKUP(E652,Questions!$B$12:$D$15,2,FALSE)</f>
        <v>Female</v>
      </c>
      <c r="H652" s="139" t="str">
        <f>VLOOKUP(E652,Questions!$B$12:$D$15,3,FALSE)</f>
        <v>Married</v>
      </c>
    </row>
    <row r="653" spans="1:8" x14ac:dyDescent="0.35">
      <c r="A653" s="71">
        <v>11167</v>
      </c>
      <c r="B653" s="71">
        <v>61</v>
      </c>
      <c r="C653" s="137">
        <v>3060.46</v>
      </c>
      <c r="D653" s="137">
        <v>0</v>
      </c>
      <c r="E653" s="138" t="s">
        <v>107</v>
      </c>
      <c r="F653" s="138" t="str">
        <f t="shared" si="10"/>
        <v>Profit</v>
      </c>
      <c r="G653" s="139" t="str">
        <f>VLOOKUP(E653,Questions!$B$12:$D$15,2,FALSE)</f>
        <v>Male</v>
      </c>
      <c r="H653" s="139" t="str">
        <f>VLOOKUP(E653,Questions!$B$12:$D$15,3,FALSE)</f>
        <v>Married</v>
      </c>
    </row>
    <row r="654" spans="1:8" x14ac:dyDescent="0.35">
      <c r="A654" s="71">
        <v>15447</v>
      </c>
      <c r="B654" s="71">
        <v>27</v>
      </c>
      <c r="C654" s="137">
        <v>2005.36</v>
      </c>
      <c r="D654" s="137">
        <v>0</v>
      </c>
      <c r="E654" s="138" t="s">
        <v>119</v>
      </c>
      <c r="F654" s="138" t="str">
        <f t="shared" si="10"/>
        <v>Profit</v>
      </c>
      <c r="G654" s="139" t="str">
        <f>VLOOKUP(E654,Questions!$B$12:$D$15,2,FALSE)</f>
        <v>Male</v>
      </c>
      <c r="H654" s="139" t="str">
        <f>VLOOKUP(E654,Questions!$B$12:$D$15,3,FALSE)</f>
        <v>Single</v>
      </c>
    </row>
    <row r="655" spans="1:8" x14ac:dyDescent="0.35">
      <c r="A655" s="71">
        <v>13130</v>
      </c>
      <c r="B655" s="71">
        <v>18</v>
      </c>
      <c r="C655" s="137">
        <v>1020.46</v>
      </c>
      <c r="D655" s="137">
        <v>0</v>
      </c>
      <c r="E655" s="138" t="s">
        <v>118</v>
      </c>
      <c r="F655" s="138" t="str">
        <f t="shared" si="10"/>
        <v>Profit</v>
      </c>
      <c r="G655" s="139" t="str">
        <f>VLOOKUP(E655,Questions!$B$12:$D$15,2,FALSE)</f>
        <v>Female</v>
      </c>
      <c r="H655" s="139" t="str">
        <f>VLOOKUP(E655,Questions!$B$12:$D$15,3,FALSE)</f>
        <v>Single</v>
      </c>
    </row>
    <row r="656" spans="1:8" x14ac:dyDescent="0.35">
      <c r="A656" s="71">
        <v>16017</v>
      </c>
      <c r="B656" s="71">
        <v>18</v>
      </c>
      <c r="C656" s="137">
        <v>1526.91</v>
      </c>
      <c r="D656" s="137">
        <v>6212.4000000000005</v>
      </c>
      <c r="E656" s="138" t="s">
        <v>119</v>
      </c>
      <c r="F656" s="138" t="str">
        <f t="shared" si="10"/>
        <v>Loss</v>
      </c>
      <c r="G656" s="139" t="str">
        <f>VLOOKUP(E656,Questions!$B$12:$D$15,2,FALSE)</f>
        <v>Male</v>
      </c>
      <c r="H656" s="139" t="str">
        <f>VLOOKUP(E656,Questions!$B$12:$D$15,3,FALSE)</f>
        <v>Single</v>
      </c>
    </row>
    <row r="657" spans="1:8" x14ac:dyDescent="0.35">
      <c r="A657" s="71">
        <v>14710</v>
      </c>
      <c r="B657" s="71">
        <v>55</v>
      </c>
      <c r="C657" s="137">
        <v>1162.3399999999999</v>
      </c>
      <c r="D657" s="137">
        <v>0</v>
      </c>
      <c r="E657" s="138" t="s">
        <v>107</v>
      </c>
      <c r="F657" s="138" t="str">
        <f t="shared" si="10"/>
        <v>Profit</v>
      </c>
      <c r="G657" s="139" t="str">
        <f>VLOOKUP(E657,Questions!$B$12:$D$15,2,FALSE)</f>
        <v>Male</v>
      </c>
      <c r="H657" s="139" t="str">
        <f>VLOOKUP(E657,Questions!$B$12:$D$15,3,FALSE)</f>
        <v>Married</v>
      </c>
    </row>
    <row r="658" spans="1:8" x14ac:dyDescent="0.35">
      <c r="A658" s="71">
        <v>15747</v>
      </c>
      <c r="B658" s="71">
        <v>56</v>
      </c>
      <c r="C658" s="137">
        <v>1473.66</v>
      </c>
      <c r="D658" s="137">
        <v>8928.44</v>
      </c>
      <c r="E658" s="138" t="s">
        <v>107</v>
      </c>
      <c r="F658" s="138" t="str">
        <f t="shared" si="10"/>
        <v>Loss</v>
      </c>
      <c r="G658" s="139" t="str">
        <f>VLOOKUP(E658,Questions!$B$12:$D$15,2,FALSE)</f>
        <v>Male</v>
      </c>
      <c r="H658" s="139" t="str">
        <f>VLOOKUP(E658,Questions!$B$12:$D$15,3,FALSE)</f>
        <v>Married</v>
      </c>
    </row>
    <row r="659" spans="1:8" x14ac:dyDescent="0.35">
      <c r="A659" s="71">
        <v>11940</v>
      </c>
      <c r="B659" s="71">
        <v>21</v>
      </c>
      <c r="C659" s="137">
        <v>1366.47</v>
      </c>
      <c r="D659" s="137">
        <v>0</v>
      </c>
      <c r="E659" s="138" t="s">
        <v>118</v>
      </c>
      <c r="F659" s="138" t="str">
        <f t="shared" si="10"/>
        <v>Profit</v>
      </c>
      <c r="G659" s="139" t="str">
        <f>VLOOKUP(E659,Questions!$B$12:$D$15,2,FALSE)</f>
        <v>Female</v>
      </c>
      <c r="H659" s="139" t="str">
        <f>VLOOKUP(E659,Questions!$B$12:$D$15,3,FALSE)</f>
        <v>Single</v>
      </c>
    </row>
    <row r="660" spans="1:8" x14ac:dyDescent="0.35">
      <c r="A660" s="71">
        <v>16005</v>
      </c>
      <c r="B660" s="71">
        <v>21</v>
      </c>
      <c r="C660" s="137">
        <v>1634.51</v>
      </c>
      <c r="D660" s="137">
        <v>0</v>
      </c>
      <c r="E660" s="138" t="s">
        <v>118</v>
      </c>
      <c r="F660" s="138" t="str">
        <f t="shared" si="10"/>
        <v>Profit</v>
      </c>
      <c r="G660" s="139" t="str">
        <f>VLOOKUP(E660,Questions!$B$12:$D$15,2,FALSE)</f>
        <v>Female</v>
      </c>
      <c r="H660" s="139" t="str">
        <f>VLOOKUP(E660,Questions!$B$12:$D$15,3,FALSE)</f>
        <v>Single</v>
      </c>
    </row>
    <row r="661" spans="1:8" x14ac:dyDescent="0.35">
      <c r="A661" s="71">
        <v>11970</v>
      </c>
      <c r="B661" s="71">
        <v>46</v>
      </c>
      <c r="C661" s="137">
        <v>1239.43</v>
      </c>
      <c r="D661" s="137">
        <v>0</v>
      </c>
      <c r="E661" s="138" t="s">
        <v>118</v>
      </c>
      <c r="F661" s="138" t="str">
        <f t="shared" si="10"/>
        <v>Profit</v>
      </c>
      <c r="G661" s="139" t="str">
        <f>VLOOKUP(E661,Questions!$B$12:$D$15,2,FALSE)</f>
        <v>Female</v>
      </c>
      <c r="H661" s="139" t="str">
        <f>VLOOKUP(E661,Questions!$B$12:$D$15,3,FALSE)</f>
        <v>Single</v>
      </c>
    </row>
    <row r="662" spans="1:8" x14ac:dyDescent="0.35">
      <c r="A662" s="71">
        <v>12948</v>
      </c>
      <c r="B662" s="71">
        <v>58</v>
      </c>
      <c r="C662" s="137">
        <v>1494.86</v>
      </c>
      <c r="D662" s="137">
        <v>602.01</v>
      </c>
      <c r="E662" s="138" t="s">
        <v>107</v>
      </c>
      <c r="F662" s="138" t="str">
        <f t="shared" si="10"/>
        <v>Profit</v>
      </c>
      <c r="G662" s="139" t="str">
        <f>VLOOKUP(E662,Questions!$B$12:$D$15,2,FALSE)</f>
        <v>Male</v>
      </c>
      <c r="H662" s="139" t="str">
        <f>VLOOKUP(E662,Questions!$B$12:$D$15,3,FALSE)</f>
        <v>Married</v>
      </c>
    </row>
    <row r="663" spans="1:8" x14ac:dyDescent="0.35">
      <c r="A663" s="71">
        <v>16618</v>
      </c>
      <c r="B663" s="71">
        <v>21</v>
      </c>
      <c r="C663" s="137">
        <v>1038.6500000000001</v>
      </c>
      <c r="D663" s="137">
        <v>341.47</v>
      </c>
      <c r="E663" s="138" t="s">
        <v>119</v>
      </c>
      <c r="F663" s="138" t="str">
        <f t="shared" si="10"/>
        <v>Profit</v>
      </c>
      <c r="G663" s="139" t="str">
        <f>VLOOKUP(E663,Questions!$B$12:$D$15,2,FALSE)</f>
        <v>Male</v>
      </c>
      <c r="H663" s="139" t="str">
        <f>VLOOKUP(E663,Questions!$B$12:$D$15,3,FALSE)</f>
        <v>Single</v>
      </c>
    </row>
    <row r="664" spans="1:8" x14ac:dyDescent="0.35">
      <c r="A664" s="71">
        <v>12190</v>
      </c>
      <c r="B664" s="71">
        <v>51</v>
      </c>
      <c r="C664" s="137">
        <v>2016.55</v>
      </c>
      <c r="D664" s="137">
        <v>429.31</v>
      </c>
      <c r="E664" s="138" t="s">
        <v>107</v>
      </c>
      <c r="F664" s="138" t="str">
        <f t="shared" si="10"/>
        <v>Profit</v>
      </c>
      <c r="G664" s="139" t="str">
        <f>VLOOKUP(E664,Questions!$B$12:$D$15,2,FALSE)</f>
        <v>Male</v>
      </c>
      <c r="H664" s="139" t="str">
        <f>VLOOKUP(E664,Questions!$B$12:$D$15,3,FALSE)</f>
        <v>Married</v>
      </c>
    </row>
    <row r="665" spans="1:8" x14ac:dyDescent="0.35">
      <c r="A665" s="71">
        <v>14943</v>
      </c>
      <c r="B665" s="71">
        <v>42</v>
      </c>
      <c r="C665" s="137">
        <v>1776.65</v>
      </c>
      <c r="D665" s="137">
        <v>2107.96</v>
      </c>
      <c r="E665" s="138" t="s">
        <v>119</v>
      </c>
      <c r="F665" s="138" t="str">
        <f t="shared" si="10"/>
        <v>Loss</v>
      </c>
      <c r="G665" s="139" t="str">
        <f>VLOOKUP(E665,Questions!$B$12:$D$15,2,FALSE)</f>
        <v>Male</v>
      </c>
      <c r="H665" s="139" t="str">
        <f>VLOOKUP(E665,Questions!$B$12:$D$15,3,FALSE)</f>
        <v>Single</v>
      </c>
    </row>
    <row r="666" spans="1:8" x14ac:dyDescent="0.35">
      <c r="A666" s="71">
        <v>12534</v>
      </c>
      <c r="B666" s="71">
        <v>55</v>
      </c>
      <c r="C666" s="137">
        <v>1574.74</v>
      </c>
      <c r="D666" s="137">
        <v>0</v>
      </c>
      <c r="E666" s="138" t="s">
        <v>107</v>
      </c>
      <c r="F666" s="138" t="str">
        <f t="shared" si="10"/>
        <v>Profit</v>
      </c>
      <c r="G666" s="139" t="str">
        <f>VLOOKUP(E666,Questions!$B$12:$D$15,2,FALSE)</f>
        <v>Male</v>
      </c>
      <c r="H666" s="139" t="str">
        <f>VLOOKUP(E666,Questions!$B$12:$D$15,3,FALSE)</f>
        <v>Married</v>
      </c>
    </row>
    <row r="667" spans="1:8" x14ac:dyDescent="0.35">
      <c r="A667" s="71">
        <v>16928</v>
      </c>
      <c r="B667" s="71">
        <v>28</v>
      </c>
      <c r="C667" s="137">
        <v>2682</v>
      </c>
      <c r="D667" s="137">
        <v>2697.91</v>
      </c>
      <c r="E667" s="138" t="s">
        <v>119</v>
      </c>
      <c r="F667" s="138" t="str">
        <f t="shared" si="10"/>
        <v>Loss</v>
      </c>
      <c r="G667" s="139" t="str">
        <f>VLOOKUP(E667,Questions!$B$12:$D$15,2,FALSE)</f>
        <v>Male</v>
      </c>
      <c r="H667" s="139" t="str">
        <f>VLOOKUP(E667,Questions!$B$12:$D$15,3,FALSE)</f>
        <v>Single</v>
      </c>
    </row>
    <row r="668" spans="1:8" x14ac:dyDescent="0.35">
      <c r="A668" s="71">
        <v>16102</v>
      </c>
      <c r="B668" s="71">
        <v>38</v>
      </c>
      <c r="C668" s="137">
        <v>2402.7800000000002</v>
      </c>
      <c r="D668" s="137">
        <v>1688.92</v>
      </c>
      <c r="E668" s="138" t="s">
        <v>107</v>
      </c>
      <c r="F668" s="138" t="str">
        <f t="shared" si="10"/>
        <v>Profit</v>
      </c>
      <c r="G668" s="139" t="str">
        <f>VLOOKUP(E668,Questions!$B$12:$D$15,2,FALSE)</f>
        <v>Male</v>
      </c>
      <c r="H668" s="139" t="str">
        <f>VLOOKUP(E668,Questions!$B$12:$D$15,3,FALSE)</f>
        <v>Married</v>
      </c>
    </row>
    <row r="669" spans="1:8" x14ac:dyDescent="0.35">
      <c r="A669" s="71">
        <v>18827</v>
      </c>
      <c r="B669" s="71">
        <v>46</v>
      </c>
      <c r="C669" s="137">
        <v>945.48</v>
      </c>
      <c r="D669" s="137">
        <v>1787.83</v>
      </c>
      <c r="E669" s="138" t="s">
        <v>107</v>
      </c>
      <c r="F669" s="138" t="str">
        <f t="shared" si="10"/>
        <v>Loss</v>
      </c>
      <c r="G669" s="139" t="str">
        <f>VLOOKUP(E669,Questions!$B$12:$D$15,2,FALSE)</f>
        <v>Male</v>
      </c>
      <c r="H669" s="139" t="str">
        <f>VLOOKUP(E669,Questions!$B$12:$D$15,3,FALSE)</f>
        <v>Married</v>
      </c>
    </row>
    <row r="670" spans="1:8" x14ac:dyDescent="0.35">
      <c r="A670" s="71">
        <v>18912</v>
      </c>
      <c r="B670" s="71">
        <v>43</v>
      </c>
      <c r="C670" s="137">
        <v>1874.43</v>
      </c>
      <c r="D670" s="137">
        <v>0</v>
      </c>
      <c r="E670" s="138" t="s">
        <v>117</v>
      </c>
      <c r="F670" s="138" t="str">
        <f t="shared" si="10"/>
        <v>Profit</v>
      </c>
      <c r="G670" s="139" t="str">
        <f>VLOOKUP(E670,Questions!$B$12:$D$15,2,FALSE)</f>
        <v>Female</v>
      </c>
      <c r="H670" s="139" t="str">
        <f>VLOOKUP(E670,Questions!$B$12:$D$15,3,FALSE)</f>
        <v>Married</v>
      </c>
    </row>
    <row r="671" spans="1:8" x14ac:dyDescent="0.35">
      <c r="A671" s="71">
        <v>13938</v>
      </c>
      <c r="B671" s="71">
        <v>28</v>
      </c>
      <c r="C671" s="137">
        <v>564.66</v>
      </c>
      <c r="D671" s="137">
        <v>0</v>
      </c>
      <c r="E671" s="138" t="s">
        <v>118</v>
      </c>
      <c r="F671" s="138" t="str">
        <f t="shared" si="10"/>
        <v>Profit</v>
      </c>
      <c r="G671" s="139" t="str">
        <f>VLOOKUP(E671,Questions!$B$12:$D$15,2,FALSE)</f>
        <v>Female</v>
      </c>
      <c r="H671" s="139" t="str">
        <f>VLOOKUP(E671,Questions!$B$12:$D$15,3,FALSE)</f>
        <v>Single</v>
      </c>
    </row>
    <row r="672" spans="1:8" x14ac:dyDescent="0.35">
      <c r="A672" s="71">
        <v>13189</v>
      </c>
      <c r="B672" s="71">
        <v>33</v>
      </c>
      <c r="C672" s="137">
        <v>1247.18</v>
      </c>
      <c r="D672" s="137">
        <v>0</v>
      </c>
      <c r="E672" s="138" t="s">
        <v>118</v>
      </c>
      <c r="F672" s="138" t="str">
        <f t="shared" si="10"/>
        <v>Profit</v>
      </c>
      <c r="G672" s="139" t="str">
        <f>VLOOKUP(E672,Questions!$B$12:$D$15,2,FALSE)</f>
        <v>Female</v>
      </c>
      <c r="H672" s="139" t="str">
        <f>VLOOKUP(E672,Questions!$B$12:$D$15,3,FALSE)</f>
        <v>Single</v>
      </c>
    </row>
    <row r="673" spans="1:8" x14ac:dyDescent="0.35">
      <c r="A673" s="71">
        <v>11736</v>
      </c>
      <c r="B673" s="71">
        <v>35</v>
      </c>
      <c r="C673" s="137">
        <v>2182.5100000000002</v>
      </c>
      <c r="D673" s="137">
        <v>0</v>
      </c>
      <c r="E673" s="138" t="s">
        <v>118</v>
      </c>
      <c r="F673" s="138" t="str">
        <f t="shared" si="10"/>
        <v>Profit</v>
      </c>
      <c r="G673" s="139" t="str">
        <f>VLOOKUP(E673,Questions!$B$12:$D$15,2,FALSE)</f>
        <v>Female</v>
      </c>
      <c r="H673" s="139" t="str">
        <f>VLOOKUP(E673,Questions!$B$12:$D$15,3,FALSE)</f>
        <v>Single</v>
      </c>
    </row>
    <row r="674" spans="1:8" x14ac:dyDescent="0.35">
      <c r="A674" s="71">
        <v>12314</v>
      </c>
      <c r="B674" s="71">
        <v>65</v>
      </c>
      <c r="C674" s="137">
        <v>1843.99</v>
      </c>
      <c r="D674" s="137">
        <v>0</v>
      </c>
      <c r="E674" s="138" t="s">
        <v>118</v>
      </c>
      <c r="F674" s="138" t="str">
        <f t="shared" si="10"/>
        <v>Profit</v>
      </c>
      <c r="G674" s="139" t="str">
        <f>VLOOKUP(E674,Questions!$B$12:$D$15,2,FALSE)</f>
        <v>Female</v>
      </c>
      <c r="H674" s="139" t="str">
        <f>VLOOKUP(E674,Questions!$B$12:$D$15,3,FALSE)</f>
        <v>Single</v>
      </c>
    </row>
    <row r="675" spans="1:8" x14ac:dyDescent="0.35">
      <c r="A675" s="71">
        <v>17832</v>
      </c>
      <c r="B675" s="71">
        <v>46</v>
      </c>
      <c r="C675" s="137">
        <v>1606.8</v>
      </c>
      <c r="D675" s="137">
        <v>0</v>
      </c>
      <c r="E675" s="138" t="s">
        <v>118</v>
      </c>
      <c r="F675" s="138" t="str">
        <f t="shared" si="10"/>
        <v>Profit</v>
      </c>
      <c r="G675" s="139" t="str">
        <f>VLOOKUP(E675,Questions!$B$12:$D$15,2,FALSE)</f>
        <v>Female</v>
      </c>
      <c r="H675" s="139" t="str">
        <f>VLOOKUP(E675,Questions!$B$12:$D$15,3,FALSE)</f>
        <v>Single</v>
      </c>
    </row>
    <row r="676" spans="1:8" x14ac:dyDescent="0.35">
      <c r="A676" s="71">
        <v>19232</v>
      </c>
      <c r="B676" s="71">
        <v>32</v>
      </c>
      <c r="C676" s="137">
        <v>1329.73</v>
      </c>
      <c r="D676" s="137">
        <v>0</v>
      </c>
      <c r="E676" s="138" t="s">
        <v>118</v>
      </c>
      <c r="F676" s="138" t="str">
        <f t="shared" si="10"/>
        <v>Profit</v>
      </c>
      <c r="G676" s="139" t="str">
        <f>VLOOKUP(E676,Questions!$B$12:$D$15,2,FALSE)</f>
        <v>Female</v>
      </c>
      <c r="H676" s="139" t="str">
        <f>VLOOKUP(E676,Questions!$B$12:$D$15,3,FALSE)</f>
        <v>Single</v>
      </c>
    </row>
    <row r="677" spans="1:8" x14ac:dyDescent="0.35">
      <c r="A677" s="71">
        <v>12126</v>
      </c>
      <c r="B677" s="71">
        <v>77</v>
      </c>
      <c r="C677" s="137">
        <v>2831.47</v>
      </c>
      <c r="D677" s="137">
        <v>5332.75</v>
      </c>
      <c r="E677" s="138" t="s">
        <v>119</v>
      </c>
      <c r="F677" s="138" t="str">
        <f t="shared" si="10"/>
        <v>Loss</v>
      </c>
      <c r="G677" s="139" t="str">
        <f>VLOOKUP(E677,Questions!$B$12:$D$15,2,FALSE)</f>
        <v>Male</v>
      </c>
      <c r="H677" s="139" t="str">
        <f>VLOOKUP(E677,Questions!$B$12:$D$15,3,FALSE)</f>
        <v>Single</v>
      </c>
    </row>
    <row r="678" spans="1:8" x14ac:dyDescent="0.35">
      <c r="A678" s="71">
        <v>13863</v>
      </c>
      <c r="B678" s="71">
        <v>55</v>
      </c>
      <c r="C678" s="137">
        <v>1360.7</v>
      </c>
      <c r="D678" s="137">
        <v>0</v>
      </c>
      <c r="E678" s="138" t="s">
        <v>118</v>
      </c>
      <c r="F678" s="138" t="str">
        <f t="shared" si="10"/>
        <v>Profit</v>
      </c>
      <c r="G678" s="139" t="str">
        <f>VLOOKUP(E678,Questions!$B$12:$D$15,2,FALSE)</f>
        <v>Female</v>
      </c>
      <c r="H678" s="139" t="str">
        <f>VLOOKUP(E678,Questions!$B$12:$D$15,3,FALSE)</f>
        <v>Single</v>
      </c>
    </row>
    <row r="679" spans="1:8" x14ac:dyDescent="0.35">
      <c r="A679" s="71">
        <v>12683</v>
      </c>
      <c r="B679" s="71">
        <v>22</v>
      </c>
      <c r="C679" s="137">
        <v>1400.3</v>
      </c>
      <c r="D679" s="137">
        <v>0</v>
      </c>
      <c r="E679" s="138" t="s">
        <v>118</v>
      </c>
      <c r="F679" s="138" t="str">
        <f t="shared" si="10"/>
        <v>Profit</v>
      </c>
      <c r="G679" s="139" t="str">
        <f>VLOOKUP(E679,Questions!$B$12:$D$15,2,FALSE)</f>
        <v>Female</v>
      </c>
      <c r="H679" s="139" t="str">
        <f>VLOOKUP(E679,Questions!$B$12:$D$15,3,FALSE)</f>
        <v>Single</v>
      </c>
    </row>
    <row r="680" spans="1:8" x14ac:dyDescent="0.35">
      <c r="A680" s="71">
        <v>11866</v>
      </c>
      <c r="B680" s="71">
        <v>51</v>
      </c>
      <c r="C680" s="137">
        <v>1212.97</v>
      </c>
      <c r="D680" s="137">
        <v>0</v>
      </c>
      <c r="E680" s="138" t="s">
        <v>118</v>
      </c>
      <c r="F680" s="138" t="str">
        <f t="shared" si="10"/>
        <v>Profit</v>
      </c>
      <c r="G680" s="139" t="str">
        <f>VLOOKUP(E680,Questions!$B$12:$D$15,2,FALSE)</f>
        <v>Female</v>
      </c>
      <c r="H680" s="139" t="str">
        <f>VLOOKUP(E680,Questions!$B$12:$D$15,3,FALSE)</f>
        <v>Single</v>
      </c>
    </row>
    <row r="681" spans="1:8" x14ac:dyDescent="0.35">
      <c r="A681" s="71">
        <v>17000</v>
      </c>
      <c r="B681" s="71">
        <v>53</v>
      </c>
      <c r="C681" s="137">
        <v>844.37</v>
      </c>
      <c r="D681" s="137">
        <v>1249.4000000000001</v>
      </c>
      <c r="E681" s="138" t="s">
        <v>119</v>
      </c>
      <c r="F681" s="138" t="str">
        <f t="shared" si="10"/>
        <v>Loss</v>
      </c>
      <c r="G681" s="139" t="str">
        <f>VLOOKUP(E681,Questions!$B$12:$D$15,2,FALSE)</f>
        <v>Male</v>
      </c>
      <c r="H681" s="139" t="str">
        <f>VLOOKUP(E681,Questions!$B$12:$D$15,3,FALSE)</f>
        <v>Single</v>
      </c>
    </row>
    <row r="682" spans="1:8" x14ac:dyDescent="0.35">
      <c r="A682" s="71">
        <v>18406</v>
      </c>
      <c r="B682" s="71">
        <v>55</v>
      </c>
      <c r="C682" s="137">
        <v>2555.63</v>
      </c>
      <c r="D682" s="137">
        <v>0</v>
      </c>
      <c r="E682" s="138" t="s">
        <v>118</v>
      </c>
      <c r="F682" s="138" t="str">
        <f t="shared" si="10"/>
        <v>Profit</v>
      </c>
      <c r="G682" s="139" t="str">
        <f>VLOOKUP(E682,Questions!$B$12:$D$15,2,FALSE)</f>
        <v>Female</v>
      </c>
      <c r="H682" s="139" t="str">
        <f>VLOOKUP(E682,Questions!$B$12:$D$15,3,FALSE)</f>
        <v>Single</v>
      </c>
    </row>
    <row r="683" spans="1:8" x14ac:dyDescent="0.35">
      <c r="A683" s="71">
        <v>17557</v>
      </c>
      <c r="B683" s="71">
        <v>19</v>
      </c>
      <c r="C683" s="137">
        <v>1047.96</v>
      </c>
      <c r="D683" s="137">
        <v>0</v>
      </c>
      <c r="E683" s="138" t="s">
        <v>118</v>
      </c>
      <c r="F683" s="138" t="str">
        <f t="shared" si="10"/>
        <v>Profit</v>
      </c>
      <c r="G683" s="139" t="str">
        <f>VLOOKUP(E683,Questions!$B$12:$D$15,2,FALSE)</f>
        <v>Female</v>
      </c>
      <c r="H683" s="139" t="str">
        <f>VLOOKUP(E683,Questions!$B$12:$D$15,3,FALSE)</f>
        <v>Single</v>
      </c>
    </row>
    <row r="684" spans="1:8" x14ac:dyDescent="0.35">
      <c r="A684" s="71">
        <v>11207</v>
      </c>
      <c r="B684" s="71">
        <v>56</v>
      </c>
      <c r="C684" s="137">
        <v>1996.84</v>
      </c>
      <c r="D684" s="137">
        <v>1918.43</v>
      </c>
      <c r="E684" s="138" t="s">
        <v>118</v>
      </c>
      <c r="F684" s="138" t="str">
        <f t="shared" si="10"/>
        <v>Profit</v>
      </c>
      <c r="G684" s="139" t="str">
        <f>VLOOKUP(E684,Questions!$B$12:$D$15,2,FALSE)</f>
        <v>Female</v>
      </c>
      <c r="H684" s="139" t="str">
        <f>VLOOKUP(E684,Questions!$B$12:$D$15,3,FALSE)</f>
        <v>Single</v>
      </c>
    </row>
    <row r="685" spans="1:8" x14ac:dyDescent="0.35">
      <c r="A685" s="71">
        <v>15122</v>
      </c>
      <c r="B685" s="71">
        <v>45</v>
      </c>
      <c r="C685" s="137">
        <v>395.72</v>
      </c>
      <c r="D685" s="137">
        <v>0</v>
      </c>
      <c r="E685" s="138" t="s">
        <v>107</v>
      </c>
      <c r="F685" s="138" t="str">
        <f t="shared" si="10"/>
        <v>Profit</v>
      </c>
      <c r="G685" s="139" t="str">
        <f>VLOOKUP(E685,Questions!$B$12:$D$15,2,FALSE)</f>
        <v>Male</v>
      </c>
      <c r="H685" s="139" t="str">
        <f>VLOOKUP(E685,Questions!$B$12:$D$15,3,FALSE)</f>
        <v>Married</v>
      </c>
    </row>
    <row r="686" spans="1:8" x14ac:dyDescent="0.35">
      <c r="A686" s="71">
        <v>19902</v>
      </c>
      <c r="B686" s="71">
        <v>71</v>
      </c>
      <c r="C686" s="137">
        <v>987.79</v>
      </c>
      <c r="D686" s="137">
        <v>741.39</v>
      </c>
      <c r="E686" s="138" t="s">
        <v>107</v>
      </c>
      <c r="F686" s="138" t="str">
        <f t="shared" si="10"/>
        <v>Profit</v>
      </c>
      <c r="G686" s="139" t="str">
        <f>VLOOKUP(E686,Questions!$B$12:$D$15,2,FALSE)</f>
        <v>Male</v>
      </c>
      <c r="H686" s="139" t="str">
        <f>VLOOKUP(E686,Questions!$B$12:$D$15,3,FALSE)</f>
        <v>Married</v>
      </c>
    </row>
    <row r="687" spans="1:8" x14ac:dyDescent="0.35">
      <c r="A687" s="71">
        <v>12795</v>
      </c>
      <c r="B687" s="71">
        <v>54</v>
      </c>
      <c r="C687" s="137">
        <v>2494.5100000000002</v>
      </c>
      <c r="D687" s="137">
        <v>777.58</v>
      </c>
      <c r="E687" s="138" t="s">
        <v>107</v>
      </c>
      <c r="F687" s="138" t="str">
        <f t="shared" si="10"/>
        <v>Profit</v>
      </c>
      <c r="G687" s="139" t="str">
        <f>VLOOKUP(E687,Questions!$B$12:$D$15,2,FALSE)</f>
        <v>Male</v>
      </c>
      <c r="H687" s="139" t="str">
        <f>VLOOKUP(E687,Questions!$B$12:$D$15,3,FALSE)</f>
        <v>Married</v>
      </c>
    </row>
    <row r="688" spans="1:8" x14ac:dyDescent="0.35">
      <c r="A688" s="71">
        <v>14511</v>
      </c>
      <c r="B688" s="71">
        <v>32</v>
      </c>
      <c r="C688" s="137">
        <v>698.37</v>
      </c>
      <c r="D688" s="137">
        <v>0</v>
      </c>
      <c r="E688" s="138" t="s">
        <v>118</v>
      </c>
      <c r="F688" s="138" t="str">
        <f t="shared" si="10"/>
        <v>Profit</v>
      </c>
      <c r="G688" s="139" t="str">
        <f>VLOOKUP(E688,Questions!$B$12:$D$15,2,FALSE)</f>
        <v>Female</v>
      </c>
      <c r="H688" s="139" t="str">
        <f>VLOOKUP(E688,Questions!$B$12:$D$15,3,FALSE)</f>
        <v>Single</v>
      </c>
    </row>
    <row r="689" spans="1:8" x14ac:dyDescent="0.35">
      <c r="A689" s="71">
        <v>14694</v>
      </c>
      <c r="B689" s="71">
        <v>47</v>
      </c>
      <c r="C689" s="137">
        <v>1896.4</v>
      </c>
      <c r="D689" s="137">
        <v>0</v>
      </c>
      <c r="E689" s="138" t="s">
        <v>117</v>
      </c>
      <c r="F689" s="138" t="str">
        <f t="shared" si="10"/>
        <v>Profit</v>
      </c>
      <c r="G689" s="139" t="str">
        <f>VLOOKUP(E689,Questions!$B$12:$D$15,2,FALSE)</f>
        <v>Female</v>
      </c>
      <c r="H689" s="139" t="str">
        <f>VLOOKUP(E689,Questions!$B$12:$D$15,3,FALSE)</f>
        <v>Married</v>
      </c>
    </row>
    <row r="690" spans="1:8" x14ac:dyDescent="0.35">
      <c r="A690" s="71">
        <v>14064</v>
      </c>
      <c r="B690" s="71">
        <v>41</v>
      </c>
      <c r="C690" s="137">
        <v>2305.83</v>
      </c>
      <c r="D690" s="137">
        <v>531.38</v>
      </c>
      <c r="E690" s="138" t="s">
        <v>119</v>
      </c>
      <c r="F690" s="138" t="str">
        <f t="shared" si="10"/>
        <v>Profit</v>
      </c>
      <c r="G690" s="139" t="str">
        <f>VLOOKUP(E690,Questions!$B$12:$D$15,2,FALSE)</f>
        <v>Male</v>
      </c>
      <c r="H690" s="139" t="str">
        <f>VLOOKUP(E690,Questions!$B$12:$D$15,3,FALSE)</f>
        <v>Single</v>
      </c>
    </row>
    <row r="691" spans="1:8" x14ac:dyDescent="0.35">
      <c r="A691" s="71">
        <v>15119</v>
      </c>
      <c r="B691" s="71">
        <v>50</v>
      </c>
      <c r="C691" s="137">
        <v>1426.48</v>
      </c>
      <c r="D691" s="137">
        <v>0</v>
      </c>
      <c r="E691" s="138" t="s">
        <v>118</v>
      </c>
      <c r="F691" s="138" t="str">
        <f t="shared" si="10"/>
        <v>Profit</v>
      </c>
      <c r="G691" s="139" t="str">
        <f>VLOOKUP(E691,Questions!$B$12:$D$15,2,FALSE)</f>
        <v>Female</v>
      </c>
      <c r="H691" s="139" t="str">
        <f>VLOOKUP(E691,Questions!$B$12:$D$15,3,FALSE)</f>
        <v>Single</v>
      </c>
    </row>
    <row r="692" spans="1:8" x14ac:dyDescent="0.35">
      <c r="A692" s="71">
        <v>12505</v>
      </c>
      <c r="B692" s="71">
        <v>73</v>
      </c>
      <c r="C692" s="137">
        <v>1635.7</v>
      </c>
      <c r="D692" s="137">
        <v>0</v>
      </c>
      <c r="E692" s="138" t="s">
        <v>117</v>
      </c>
      <c r="F692" s="138" t="str">
        <f t="shared" si="10"/>
        <v>Profit</v>
      </c>
      <c r="G692" s="139" t="str">
        <f>VLOOKUP(E692,Questions!$B$12:$D$15,2,FALSE)</f>
        <v>Female</v>
      </c>
      <c r="H692" s="139" t="str">
        <f>VLOOKUP(E692,Questions!$B$12:$D$15,3,FALSE)</f>
        <v>Married</v>
      </c>
    </row>
    <row r="693" spans="1:8" x14ac:dyDescent="0.35">
      <c r="A693" s="71">
        <v>19614</v>
      </c>
      <c r="B693" s="71">
        <v>36</v>
      </c>
      <c r="C693" s="137">
        <v>1205.02</v>
      </c>
      <c r="D693" s="137">
        <v>0</v>
      </c>
      <c r="E693" s="138" t="s">
        <v>117</v>
      </c>
      <c r="F693" s="138" t="str">
        <f t="shared" si="10"/>
        <v>Profit</v>
      </c>
      <c r="G693" s="139" t="str">
        <f>VLOOKUP(E693,Questions!$B$12:$D$15,2,FALSE)</f>
        <v>Female</v>
      </c>
      <c r="H693" s="139" t="str">
        <f>VLOOKUP(E693,Questions!$B$12:$D$15,3,FALSE)</f>
        <v>Married</v>
      </c>
    </row>
    <row r="694" spans="1:8" x14ac:dyDescent="0.35">
      <c r="A694" s="71">
        <v>14613</v>
      </c>
      <c r="B694" s="71">
        <v>59</v>
      </c>
      <c r="C694" s="137">
        <v>928.22</v>
      </c>
      <c r="D694" s="137">
        <v>0</v>
      </c>
      <c r="E694" s="138" t="s">
        <v>119</v>
      </c>
      <c r="F694" s="138" t="str">
        <f t="shared" si="10"/>
        <v>Profit</v>
      </c>
      <c r="G694" s="139" t="str">
        <f>VLOOKUP(E694,Questions!$B$12:$D$15,2,FALSE)</f>
        <v>Male</v>
      </c>
      <c r="H694" s="139" t="str">
        <f>VLOOKUP(E694,Questions!$B$12:$D$15,3,FALSE)</f>
        <v>Single</v>
      </c>
    </row>
    <row r="695" spans="1:8" x14ac:dyDescent="0.35">
      <c r="A695" s="71">
        <v>12424</v>
      </c>
      <c r="B695" s="71">
        <v>56</v>
      </c>
      <c r="C695" s="137">
        <v>1858.43</v>
      </c>
      <c r="D695" s="137">
        <v>0</v>
      </c>
      <c r="E695" s="138" t="s">
        <v>118</v>
      </c>
      <c r="F695" s="138" t="str">
        <f t="shared" si="10"/>
        <v>Profit</v>
      </c>
      <c r="G695" s="139" t="str">
        <f>VLOOKUP(E695,Questions!$B$12:$D$15,2,FALSE)</f>
        <v>Female</v>
      </c>
      <c r="H695" s="139" t="str">
        <f>VLOOKUP(E695,Questions!$B$12:$D$15,3,FALSE)</f>
        <v>Single</v>
      </c>
    </row>
    <row r="696" spans="1:8" x14ac:dyDescent="0.35">
      <c r="A696" s="71">
        <v>17857</v>
      </c>
      <c r="B696" s="71">
        <v>67</v>
      </c>
      <c r="C696" s="137">
        <v>1142.96</v>
      </c>
      <c r="D696" s="137">
        <v>0</v>
      </c>
      <c r="E696" s="138" t="s">
        <v>119</v>
      </c>
      <c r="F696" s="138" t="str">
        <f t="shared" si="10"/>
        <v>Profit</v>
      </c>
      <c r="G696" s="139" t="str">
        <f>VLOOKUP(E696,Questions!$B$12:$D$15,2,FALSE)</f>
        <v>Male</v>
      </c>
      <c r="H696" s="139" t="str">
        <f>VLOOKUP(E696,Questions!$B$12:$D$15,3,FALSE)</f>
        <v>Single</v>
      </c>
    </row>
    <row r="697" spans="1:8" x14ac:dyDescent="0.35">
      <c r="A697" s="71">
        <v>15615</v>
      </c>
      <c r="B697" s="71">
        <v>39</v>
      </c>
      <c r="C697" s="137">
        <v>1569.72</v>
      </c>
      <c r="D697" s="137">
        <v>0</v>
      </c>
      <c r="E697" s="138" t="s">
        <v>118</v>
      </c>
      <c r="F697" s="138" t="str">
        <f t="shared" si="10"/>
        <v>Profit</v>
      </c>
      <c r="G697" s="139" t="str">
        <f>VLOOKUP(E697,Questions!$B$12:$D$15,2,FALSE)</f>
        <v>Female</v>
      </c>
      <c r="H697" s="139" t="str">
        <f>VLOOKUP(E697,Questions!$B$12:$D$15,3,FALSE)</f>
        <v>Single</v>
      </c>
    </row>
    <row r="698" spans="1:8" x14ac:dyDescent="0.35">
      <c r="A698" s="71">
        <v>19037</v>
      </c>
      <c r="B698" s="71">
        <v>71</v>
      </c>
      <c r="C698" s="137">
        <v>1693.07</v>
      </c>
      <c r="D698" s="137">
        <v>1881.74</v>
      </c>
      <c r="E698" s="138" t="s">
        <v>119</v>
      </c>
      <c r="F698" s="138" t="str">
        <f t="shared" si="10"/>
        <v>Loss</v>
      </c>
      <c r="G698" s="139" t="str">
        <f>VLOOKUP(E698,Questions!$B$12:$D$15,2,FALSE)</f>
        <v>Male</v>
      </c>
      <c r="H698" s="139" t="str">
        <f>VLOOKUP(E698,Questions!$B$12:$D$15,3,FALSE)</f>
        <v>Single</v>
      </c>
    </row>
    <row r="699" spans="1:8" x14ac:dyDescent="0.35">
      <c r="A699" s="71">
        <v>12720</v>
      </c>
      <c r="B699" s="71">
        <v>68</v>
      </c>
      <c r="C699" s="137">
        <v>2412.5700000000002</v>
      </c>
      <c r="D699" s="137">
        <v>1148.1300000000001</v>
      </c>
      <c r="E699" s="138" t="s">
        <v>107</v>
      </c>
      <c r="F699" s="138" t="str">
        <f t="shared" si="10"/>
        <v>Profit</v>
      </c>
      <c r="G699" s="139" t="str">
        <f>VLOOKUP(E699,Questions!$B$12:$D$15,2,FALSE)</f>
        <v>Male</v>
      </c>
      <c r="H699" s="139" t="str">
        <f>VLOOKUP(E699,Questions!$B$12:$D$15,3,FALSE)</f>
        <v>Married</v>
      </c>
    </row>
    <row r="700" spans="1:8" x14ac:dyDescent="0.35">
      <c r="A700" s="71">
        <v>19895</v>
      </c>
      <c r="B700" s="71">
        <v>71</v>
      </c>
      <c r="C700" s="137">
        <v>1641.26</v>
      </c>
      <c r="D700" s="137">
        <v>0</v>
      </c>
      <c r="E700" s="138" t="s">
        <v>107</v>
      </c>
      <c r="F700" s="138" t="str">
        <f t="shared" si="10"/>
        <v>Profit</v>
      </c>
      <c r="G700" s="139" t="str">
        <f>VLOOKUP(E700,Questions!$B$12:$D$15,2,FALSE)</f>
        <v>Male</v>
      </c>
      <c r="H700" s="139" t="str">
        <f>VLOOKUP(E700,Questions!$B$12:$D$15,3,FALSE)</f>
        <v>Married</v>
      </c>
    </row>
    <row r="701" spans="1:8" x14ac:dyDescent="0.35">
      <c r="A701" s="71">
        <v>18367</v>
      </c>
      <c r="B701" s="71">
        <v>74</v>
      </c>
      <c r="C701" s="137">
        <v>2040.57</v>
      </c>
      <c r="D701" s="137">
        <v>0</v>
      </c>
      <c r="E701" s="138" t="s">
        <v>117</v>
      </c>
      <c r="F701" s="138" t="str">
        <f t="shared" si="10"/>
        <v>Profit</v>
      </c>
      <c r="G701" s="139" t="str">
        <f>VLOOKUP(E701,Questions!$B$12:$D$15,2,FALSE)</f>
        <v>Female</v>
      </c>
      <c r="H701" s="139" t="str">
        <f>VLOOKUP(E701,Questions!$B$12:$D$15,3,FALSE)</f>
        <v>Married</v>
      </c>
    </row>
    <row r="702" spans="1:8" x14ac:dyDescent="0.35">
      <c r="A702" s="71">
        <v>16187</v>
      </c>
      <c r="B702" s="71">
        <v>79</v>
      </c>
      <c r="C702" s="137">
        <v>606.98</v>
      </c>
      <c r="D702" s="137">
        <v>2408.0500000000002</v>
      </c>
      <c r="E702" s="138" t="s">
        <v>118</v>
      </c>
      <c r="F702" s="138" t="str">
        <f t="shared" si="10"/>
        <v>Loss</v>
      </c>
      <c r="G702" s="139" t="str">
        <f>VLOOKUP(E702,Questions!$B$12:$D$15,2,FALSE)</f>
        <v>Female</v>
      </c>
      <c r="H702" s="139" t="str">
        <f>VLOOKUP(E702,Questions!$B$12:$D$15,3,FALSE)</f>
        <v>Single</v>
      </c>
    </row>
    <row r="703" spans="1:8" x14ac:dyDescent="0.35">
      <c r="A703" s="71">
        <v>16854</v>
      </c>
      <c r="B703" s="71">
        <v>64</v>
      </c>
      <c r="C703" s="137">
        <v>1798.92</v>
      </c>
      <c r="D703" s="137">
        <v>1084.9000000000001</v>
      </c>
      <c r="E703" s="138" t="s">
        <v>117</v>
      </c>
      <c r="F703" s="138" t="str">
        <f t="shared" si="10"/>
        <v>Profit</v>
      </c>
      <c r="G703" s="139" t="str">
        <f>VLOOKUP(E703,Questions!$B$12:$D$15,2,FALSE)</f>
        <v>Female</v>
      </c>
      <c r="H703" s="139" t="str">
        <f>VLOOKUP(E703,Questions!$B$12:$D$15,3,FALSE)</f>
        <v>Married</v>
      </c>
    </row>
    <row r="704" spans="1:8" x14ac:dyDescent="0.35">
      <c r="A704" s="71">
        <v>17037</v>
      </c>
      <c r="B704" s="71">
        <v>20</v>
      </c>
      <c r="C704" s="137">
        <v>946.22</v>
      </c>
      <c r="D704" s="137">
        <v>797.75</v>
      </c>
      <c r="E704" s="138" t="s">
        <v>119</v>
      </c>
      <c r="F704" s="138" t="str">
        <f t="shared" si="10"/>
        <v>Profit</v>
      </c>
      <c r="G704" s="139" t="str">
        <f>VLOOKUP(E704,Questions!$B$12:$D$15,2,FALSE)</f>
        <v>Male</v>
      </c>
      <c r="H704" s="139" t="str">
        <f>VLOOKUP(E704,Questions!$B$12:$D$15,3,FALSE)</f>
        <v>Single</v>
      </c>
    </row>
    <row r="705" spans="1:8" x14ac:dyDescent="0.35">
      <c r="A705" s="71">
        <v>18705</v>
      </c>
      <c r="B705" s="71">
        <v>39</v>
      </c>
      <c r="C705" s="137">
        <v>1916.31</v>
      </c>
      <c r="D705" s="137">
        <v>0</v>
      </c>
      <c r="E705" s="138" t="s">
        <v>107</v>
      </c>
      <c r="F705" s="138" t="str">
        <f t="shared" si="10"/>
        <v>Profit</v>
      </c>
      <c r="G705" s="139" t="str">
        <f>VLOOKUP(E705,Questions!$B$12:$D$15,2,FALSE)</f>
        <v>Male</v>
      </c>
      <c r="H705" s="139" t="str">
        <f>VLOOKUP(E705,Questions!$B$12:$D$15,3,FALSE)</f>
        <v>Married</v>
      </c>
    </row>
    <row r="706" spans="1:8" x14ac:dyDescent="0.35">
      <c r="A706" s="71">
        <v>16911</v>
      </c>
      <c r="B706" s="71">
        <v>28</v>
      </c>
      <c r="C706" s="137">
        <v>841.7</v>
      </c>
      <c r="D706" s="137">
        <v>0</v>
      </c>
      <c r="E706" s="138" t="s">
        <v>118</v>
      </c>
      <c r="F706" s="138" t="str">
        <f t="shared" si="10"/>
        <v>Profit</v>
      </c>
      <c r="G706" s="139" t="str">
        <f>VLOOKUP(E706,Questions!$B$12:$D$15,2,FALSE)</f>
        <v>Female</v>
      </c>
      <c r="H706" s="139" t="str">
        <f>VLOOKUP(E706,Questions!$B$12:$D$15,3,FALSE)</f>
        <v>Single</v>
      </c>
    </row>
    <row r="707" spans="1:8" x14ac:dyDescent="0.35">
      <c r="A707" s="71">
        <v>14440</v>
      </c>
      <c r="B707" s="71">
        <v>59</v>
      </c>
      <c r="C707" s="137">
        <v>1269.25</v>
      </c>
      <c r="D707" s="137">
        <v>1598.22</v>
      </c>
      <c r="E707" s="138" t="s">
        <v>107</v>
      </c>
      <c r="F707" s="138" t="str">
        <f t="shared" ref="F707:F770" si="11">IF(C707&gt;D707, "Profit","Loss")</f>
        <v>Loss</v>
      </c>
      <c r="G707" s="139" t="str">
        <f>VLOOKUP(E707,Questions!$B$12:$D$15,2,FALSE)</f>
        <v>Male</v>
      </c>
      <c r="H707" s="139" t="str">
        <f>VLOOKUP(E707,Questions!$B$12:$D$15,3,FALSE)</f>
        <v>Married</v>
      </c>
    </row>
    <row r="708" spans="1:8" x14ac:dyDescent="0.35">
      <c r="A708" s="71">
        <v>19855</v>
      </c>
      <c r="B708" s="71">
        <v>73</v>
      </c>
      <c r="C708" s="137">
        <v>1671.57</v>
      </c>
      <c r="D708" s="137">
        <v>1736.17</v>
      </c>
      <c r="E708" s="138" t="s">
        <v>117</v>
      </c>
      <c r="F708" s="138" t="str">
        <f t="shared" si="11"/>
        <v>Loss</v>
      </c>
      <c r="G708" s="139" t="str">
        <f>VLOOKUP(E708,Questions!$B$12:$D$15,2,FALSE)</f>
        <v>Female</v>
      </c>
      <c r="H708" s="139" t="str">
        <f>VLOOKUP(E708,Questions!$B$12:$D$15,3,FALSE)</f>
        <v>Married</v>
      </c>
    </row>
    <row r="709" spans="1:8" x14ac:dyDescent="0.35">
      <c r="A709" s="71">
        <v>16567</v>
      </c>
      <c r="B709" s="71">
        <v>64</v>
      </c>
      <c r="C709" s="137">
        <v>2149.92</v>
      </c>
      <c r="D709" s="137">
        <v>678.45</v>
      </c>
      <c r="E709" s="138" t="s">
        <v>118</v>
      </c>
      <c r="F709" s="138" t="str">
        <f t="shared" si="11"/>
        <v>Profit</v>
      </c>
      <c r="G709" s="139" t="str">
        <f>VLOOKUP(E709,Questions!$B$12:$D$15,2,FALSE)</f>
        <v>Female</v>
      </c>
      <c r="H709" s="139" t="str">
        <f>VLOOKUP(E709,Questions!$B$12:$D$15,3,FALSE)</f>
        <v>Single</v>
      </c>
    </row>
    <row r="710" spans="1:8" x14ac:dyDescent="0.35">
      <c r="A710" s="71">
        <v>16292</v>
      </c>
      <c r="B710" s="71">
        <v>73</v>
      </c>
      <c r="C710" s="137">
        <v>1008.14</v>
      </c>
      <c r="D710" s="137">
        <v>407.24</v>
      </c>
      <c r="E710" s="138" t="s">
        <v>117</v>
      </c>
      <c r="F710" s="138" t="str">
        <f t="shared" si="11"/>
        <v>Profit</v>
      </c>
      <c r="G710" s="139" t="str">
        <f>VLOOKUP(E710,Questions!$B$12:$D$15,2,FALSE)</f>
        <v>Female</v>
      </c>
      <c r="H710" s="139" t="str">
        <f>VLOOKUP(E710,Questions!$B$12:$D$15,3,FALSE)</f>
        <v>Married</v>
      </c>
    </row>
    <row r="711" spans="1:8" x14ac:dyDescent="0.35">
      <c r="A711" s="71">
        <v>13277</v>
      </c>
      <c r="B711" s="71">
        <v>16</v>
      </c>
      <c r="C711" s="137">
        <v>871.59</v>
      </c>
      <c r="D711" s="137">
        <v>491.17</v>
      </c>
      <c r="E711" s="138" t="s">
        <v>119</v>
      </c>
      <c r="F711" s="138" t="str">
        <f t="shared" si="11"/>
        <v>Profit</v>
      </c>
      <c r="G711" s="139" t="str">
        <f>VLOOKUP(E711,Questions!$B$12:$D$15,2,FALSE)</f>
        <v>Male</v>
      </c>
      <c r="H711" s="139" t="str">
        <f>VLOOKUP(E711,Questions!$B$12:$D$15,3,FALSE)</f>
        <v>Single</v>
      </c>
    </row>
    <row r="712" spans="1:8" x14ac:dyDescent="0.35">
      <c r="A712" s="71">
        <v>16478</v>
      </c>
      <c r="B712" s="71">
        <v>61</v>
      </c>
      <c r="C712" s="137">
        <v>1602.25</v>
      </c>
      <c r="D712" s="137">
        <v>2237.8000000000002</v>
      </c>
      <c r="E712" s="138" t="s">
        <v>107</v>
      </c>
      <c r="F712" s="138" t="str">
        <f t="shared" si="11"/>
        <v>Loss</v>
      </c>
      <c r="G712" s="139" t="str">
        <f>VLOOKUP(E712,Questions!$B$12:$D$15,2,FALSE)</f>
        <v>Male</v>
      </c>
      <c r="H712" s="139" t="str">
        <f>VLOOKUP(E712,Questions!$B$12:$D$15,3,FALSE)</f>
        <v>Married</v>
      </c>
    </row>
    <row r="713" spans="1:8" x14ac:dyDescent="0.35">
      <c r="A713" s="71">
        <v>15952</v>
      </c>
      <c r="B713" s="71">
        <v>26</v>
      </c>
      <c r="C713" s="137">
        <v>1824.43</v>
      </c>
      <c r="D713" s="137">
        <v>0</v>
      </c>
      <c r="E713" s="138" t="s">
        <v>119</v>
      </c>
      <c r="F713" s="138" t="str">
        <f t="shared" si="11"/>
        <v>Profit</v>
      </c>
      <c r="G713" s="139" t="str">
        <f>VLOOKUP(E713,Questions!$B$12:$D$15,2,FALSE)</f>
        <v>Male</v>
      </c>
      <c r="H713" s="139" t="str">
        <f>VLOOKUP(E713,Questions!$B$12:$D$15,3,FALSE)</f>
        <v>Single</v>
      </c>
    </row>
    <row r="714" spans="1:8" x14ac:dyDescent="0.35">
      <c r="A714" s="71">
        <v>13013</v>
      </c>
      <c r="B714" s="71">
        <v>62</v>
      </c>
      <c r="C714" s="137">
        <v>2685.11</v>
      </c>
      <c r="D714" s="137">
        <v>5959.55</v>
      </c>
      <c r="E714" s="138" t="s">
        <v>119</v>
      </c>
      <c r="F714" s="138" t="str">
        <f t="shared" si="11"/>
        <v>Loss</v>
      </c>
      <c r="G714" s="139" t="str">
        <f>VLOOKUP(E714,Questions!$B$12:$D$15,2,FALSE)</f>
        <v>Male</v>
      </c>
      <c r="H714" s="139" t="str">
        <f>VLOOKUP(E714,Questions!$B$12:$D$15,3,FALSE)</f>
        <v>Single</v>
      </c>
    </row>
    <row r="715" spans="1:8" x14ac:dyDescent="0.35">
      <c r="A715" s="71">
        <v>15346</v>
      </c>
      <c r="B715" s="71">
        <v>55</v>
      </c>
      <c r="C715" s="137">
        <v>831.33</v>
      </c>
      <c r="D715" s="137">
        <v>0</v>
      </c>
      <c r="E715" s="138" t="s">
        <v>117</v>
      </c>
      <c r="F715" s="138" t="str">
        <f t="shared" si="11"/>
        <v>Profit</v>
      </c>
      <c r="G715" s="139" t="str">
        <f>VLOOKUP(E715,Questions!$B$12:$D$15,2,FALSE)</f>
        <v>Female</v>
      </c>
      <c r="H715" s="139" t="str">
        <f>VLOOKUP(E715,Questions!$B$12:$D$15,3,FALSE)</f>
        <v>Married</v>
      </c>
    </row>
    <row r="716" spans="1:8" x14ac:dyDescent="0.35">
      <c r="A716" s="71">
        <v>15055</v>
      </c>
      <c r="B716" s="71">
        <v>28</v>
      </c>
      <c r="C716" s="137">
        <v>1965.48</v>
      </c>
      <c r="D716" s="137">
        <v>0</v>
      </c>
      <c r="E716" s="138" t="s">
        <v>119</v>
      </c>
      <c r="F716" s="138" t="str">
        <f t="shared" si="11"/>
        <v>Profit</v>
      </c>
      <c r="G716" s="139" t="str">
        <f>VLOOKUP(E716,Questions!$B$12:$D$15,2,FALSE)</f>
        <v>Male</v>
      </c>
      <c r="H716" s="139" t="str">
        <f>VLOOKUP(E716,Questions!$B$12:$D$15,3,FALSE)</f>
        <v>Single</v>
      </c>
    </row>
    <row r="717" spans="1:8" x14ac:dyDescent="0.35">
      <c r="A717" s="71">
        <v>11122</v>
      </c>
      <c r="B717" s="71">
        <v>40</v>
      </c>
      <c r="C717" s="137">
        <v>1428.63</v>
      </c>
      <c r="D717" s="137">
        <v>0</v>
      </c>
      <c r="E717" s="138" t="s">
        <v>117</v>
      </c>
      <c r="F717" s="138" t="str">
        <f t="shared" si="11"/>
        <v>Profit</v>
      </c>
      <c r="G717" s="139" t="str">
        <f>VLOOKUP(E717,Questions!$B$12:$D$15,2,FALSE)</f>
        <v>Female</v>
      </c>
      <c r="H717" s="139" t="str">
        <f>VLOOKUP(E717,Questions!$B$12:$D$15,3,FALSE)</f>
        <v>Married</v>
      </c>
    </row>
    <row r="718" spans="1:8" x14ac:dyDescent="0.35">
      <c r="A718" s="71">
        <v>12107</v>
      </c>
      <c r="B718" s="71">
        <v>43</v>
      </c>
      <c r="C718" s="137">
        <v>2609.5300000000002</v>
      </c>
      <c r="D718" s="137">
        <v>0</v>
      </c>
      <c r="E718" s="138" t="s">
        <v>117</v>
      </c>
      <c r="F718" s="138" t="str">
        <f t="shared" si="11"/>
        <v>Profit</v>
      </c>
      <c r="G718" s="139" t="str">
        <f>VLOOKUP(E718,Questions!$B$12:$D$15,2,FALSE)</f>
        <v>Female</v>
      </c>
      <c r="H718" s="139" t="str">
        <f>VLOOKUP(E718,Questions!$B$12:$D$15,3,FALSE)</f>
        <v>Married</v>
      </c>
    </row>
    <row r="719" spans="1:8" x14ac:dyDescent="0.35">
      <c r="A719" s="71">
        <v>13473</v>
      </c>
      <c r="B719" s="71">
        <v>68</v>
      </c>
      <c r="C719" s="137">
        <v>1721.38</v>
      </c>
      <c r="D719" s="137">
        <v>0</v>
      </c>
      <c r="E719" s="138" t="s">
        <v>119</v>
      </c>
      <c r="F719" s="138" t="str">
        <f t="shared" si="11"/>
        <v>Profit</v>
      </c>
      <c r="G719" s="139" t="str">
        <f>VLOOKUP(E719,Questions!$B$12:$D$15,2,FALSE)</f>
        <v>Male</v>
      </c>
      <c r="H719" s="139" t="str">
        <f>VLOOKUP(E719,Questions!$B$12:$D$15,3,FALSE)</f>
        <v>Single</v>
      </c>
    </row>
    <row r="720" spans="1:8" x14ac:dyDescent="0.35">
      <c r="A720" s="71">
        <v>18942</v>
      </c>
      <c r="B720" s="71">
        <v>22</v>
      </c>
      <c r="C720" s="137">
        <v>918.55</v>
      </c>
      <c r="D720" s="137">
        <v>0</v>
      </c>
      <c r="E720" s="138" t="s">
        <v>118</v>
      </c>
      <c r="F720" s="138" t="str">
        <f t="shared" si="11"/>
        <v>Profit</v>
      </c>
      <c r="G720" s="139" t="str">
        <f>VLOOKUP(E720,Questions!$B$12:$D$15,2,FALSE)</f>
        <v>Female</v>
      </c>
      <c r="H720" s="139" t="str">
        <f>VLOOKUP(E720,Questions!$B$12:$D$15,3,FALSE)</f>
        <v>Single</v>
      </c>
    </row>
    <row r="721" spans="1:8" x14ac:dyDescent="0.35">
      <c r="A721" s="71">
        <v>16222</v>
      </c>
      <c r="B721" s="71">
        <v>63</v>
      </c>
      <c r="C721" s="137">
        <v>1969.23</v>
      </c>
      <c r="D721" s="137">
        <v>0</v>
      </c>
      <c r="E721" s="138" t="s">
        <v>117</v>
      </c>
      <c r="F721" s="138" t="str">
        <f t="shared" si="11"/>
        <v>Profit</v>
      </c>
      <c r="G721" s="139" t="str">
        <f>VLOOKUP(E721,Questions!$B$12:$D$15,2,FALSE)</f>
        <v>Female</v>
      </c>
      <c r="H721" s="139" t="str">
        <f>VLOOKUP(E721,Questions!$B$12:$D$15,3,FALSE)</f>
        <v>Married</v>
      </c>
    </row>
    <row r="722" spans="1:8" x14ac:dyDescent="0.35">
      <c r="A722" s="71">
        <v>15278</v>
      </c>
      <c r="B722" s="71">
        <v>22</v>
      </c>
      <c r="C722" s="137">
        <v>1639.16</v>
      </c>
      <c r="D722" s="137">
        <v>2538.15</v>
      </c>
      <c r="E722" s="138" t="s">
        <v>118</v>
      </c>
      <c r="F722" s="138" t="str">
        <f t="shared" si="11"/>
        <v>Loss</v>
      </c>
      <c r="G722" s="139" t="str">
        <f>VLOOKUP(E722,Questions!$B$12:$D$15,2,FALSE)</f>
        <v>Female</v>
      </c>
      <c r="H722" s="139" t="str">
        <f>VLOOKUP(E722,Questions!$B$12:$D$15,3,FALSE)</f>
        <v>Single</v>
      </c>
    </row>
    <row r="723" spans="1:8" x14ac:dyDescent="0.35">
      <c r="A723" s="71">
        <v>11706</v>
      </c>
      <c r="B723" s="71">
        <v>22</v>
      </c>
      <c r="C723" s="137">
        <v>653.20000000000005</v>
      </c>
      <c r="D723" s="137">
        <v>0</v>
      </c>
      <c r="E723" s="138" t="s">
        <v>118</v>
      </c>
      <c r="F723" s="138" t="str">
        <f t="shared" si="11"/>
        <v>Profit</v>
      </c>
      <c r="G723" s="139" t="str">
        <f>VLOOKUP(E723,Questions!$B$12:$D$15,2,FALSE)</f>
        <v>Female</v>
      </c>
      <c r="H723" s="139" t="str">
        <f>VLOOKUP(E723,Questions!$B$12:$D$15,3,FALSE)</f>
        <v>Single</v>
      </c>
    </row>
    <row r="724" spans="1:8" x14ac:dyDescent="0.35">
      <c r="A724" s="71">
        <v>11248</v>
      </c>
      <c r="B724" s="71">
        <v>79</v>
      </c>
      <c r="C724" s="137">
        <v>1910.39</v>
      </c>
      <c r="D724" s="137">
        <v>0</v>
      </c>
      <c r="E724" s="138" t="s">
        <v>107</v>
      </c>
      <c r="F724" s="138" t="str">
        <f t="shared" si="11"/>
        <v>Profit</v>
      </c>
      <c r="G724" s="139" t="str">
        <f>VLOOKUP(E724,Questions!$B$12:$D$15,2,FALSE)</f>
        <v>Male</v>
      </c>
      <c r="H724" s="139" t="str">
        <f>VLOOKUP(E724,Questions!$B$12:$D$15,3,FALSE)</f>
        <v>Married</v>
      </c>
    </row>
    <row r="725" spans="1:8" x14ac:dyDescent="0.35">
      <c r="A725" s="71">
        <v>19278</v>
      </c>
      <c r="B725" s="71">
        <v>58</v>
      </c>
      <c r="C725" s="137">
        <v>1038.1400000000001</v>
      </c>
      <c r="D725" s="137">
        <v>0</v>
      </c>
      <c r="E725" s="138" t="s">
        <v>107</v>
      </c>
      <c r="F725" s="138" t="str">
        <f t="shared" si="11"/>
        <v>Profit</v>
      </c>
      <c r="G725" s="139" t="str">
        <f>VLOOKUP(E725,Questions!$B$12:$D$15,2,FALSE)</f>
        <v>Male</v>
      </c>
      <c r="H725" s="139" t="str">
        <f>VLOOKUP(E725,Questions!$B$12:$D$15,3,FALSE)</f>
        <v>Married</v>
      </c>
    </row>
    <row r="726" spans="1:8" x14ac:dyDescent="0.35">
      <c r="A726" s="71">
        <v>18036</v>
      </c>
      <c r="B726" s="71">
        <v>61</v>
      </c>
      <c r="C726" s="137">
        <v>996.39</v>
      </c>
      <c r="D726" s="137">
        <v>6939.55</v>
      </c>
      <c r="E726" s="138" t="s">
        <v>119</v>
      </c>
      <c r="F726" s="138" t="str">
        <f t="shared" si="11"/>
        <v>Loss</v>
      </c>
      <c r="G726" s="139" t="str">
        <f>VLOOKUP(E726,Questions!$B$12:$D$15,2,FALSE)</f>
        <v>Male</v>
      </c>
      <c r="H726" s="139" t="str">
        <f>VLOOKUP(E726,Questions!$B$12:$D$15,3,FALSE)</f>
        <v>Single</v>
      </c>
    </row>
    <row r="727" spans="1:8" x14ac:dyDescent="0.35">
      <c r="A727" s="71">
        <v>12299</v>
      </c>
      <c r="B727" s="71">
        <v>29</v>
      </c>
      <c r="C727" s="137">
        <v>1561.61</v>
      </c>
      <c r="D727" s="137">
        <v>788.64</v>
      </c>
      <c r="E727" s="138" t="s">
        <v>118</v>
      </c>
      <c r="F727" s="138" t="str">
        <f t="shared" si="11"/>
        <v>Profit</v>
      </c>
      <c r="G727" s="139" t="str">
        <f>VLOOKUP(E727,Questions!$B$12:$D$15,2,FALSE)</f>
        <v>Female</v>
      </c>
      <c r="H727" s="139" t="str">
        <f>VLOOKUP(E727,Questions!$B$12:$D$15,3,FALSE)</f>
        <v>Single</v>
      </c>
    </row>
    <row r="728" spans="1:8" x14ac:dyDescent="0.35">
      <c r="A728" s="71">
        <v>16606</v>
      </c>
      <c r="B728" s="71">
        <v>20</v>
      </c>
      <c r="C728" s="137">
        <v>1753.35</v>
      </c>
      <c r="D728" s="137">
        <v>0</v>
      </c>
      <c r="E728" s="138" t="s">
        <v>119</v>
      </c>
      <c r="F728" s="138" t="str">
        <f t="shared" si="11"/>
        <v>Profit</v>
      </c>
      <c r="G728" s="139" t="str">
        <f>VLOOKUP(E728,Questions!$B$12:$D$15,2,FALSE)</f>
        <v>Male</v>
      </c>
      <c r="H728" s="139" t="str">
        <f>VLOOKUP(E728,Questions!$B$12:$D$15,3,FALSE)</f>
        <v>Single</v>
      </c>
    </row>
    <row r="729" spans="1:8" x14ac:dyDescent="0.35">
      <c r="A729" s="71">
        <v>13065</v>
      </c>
      <c r="B729" s="71">
        <v>48</v>
      </c>
      <c r="C729" s="137">
        <v>2139.59</v>
      </c>
      <c r="D729" s="137">
        <v>4809.59</v>
      </c>
      <c r="E729" s="138" t="s">
        <v>118</v>
      </c>
      <c r="F729" s="138" t="str">
        <f t="shared" si="11"/>
        <v>Loss</v>
      </c>
      <c r="G729" s="139" t="str">
        <f>VLOOKUP(E729,Questions!$B$12:$D$15,2,FALSE)</f>
        <v>Female</v>
      </c>
      <c r="H729" s="139" t="str">
        <f>VLOOKUP(E729,Questions!$B$12:$D$15,3,FALSE)</f>
        <v>Single</v>
      </c>
    </row>
    <row r="730" spans="1:8" x14ac:dyDescent="0.35">
      <c r="A730" s="71">
        <v>19501</v>
      </c>
      <c r="B730" s="71">
        <v>55</v>
      </c>
      <c r="C730" s="137">
        <v>1400.82</v>
      </c>
      <c r="D730" s="137">
        <v>0</v>
      </c>
      <c r="E730" s="138" t="s">
        <v>118</v>
      </c>
      <c r="F730" s="138" t="str">
        <f t="shared" si="11"/>
        <v>Profit</v>
      </c>
      <c r="G730" s="139" t="str">
        <f>VLOOKUP(E730,Questions!$B$12:$D$15,2,FALSE)</f>
        <v>Female</v>
      </c>
      <c r="H730" s="139" t="str">
        <f>VLOOKUP(E730,Questions!$B$12:$D$15,3,FALSE)</f>
        <v>Single</v>
      </c>
    </row>
    <row r="731" spans="1:8" x14ac:dyDescent="0.35">
      <c r="A731" s="71">
        <v>16164</v>
      </c>
      <c r="B731" s="71">
        <v>78</v>
      </c>
      <c r="C731" s="137">
        <v>1413.39</v>
      </c>
      <c r="D731" s="137">
        <v>155.63</v>
      </c>
      <c r="E731" s="138" t="s">
        <v>107</v>
      </c>
      <c r="F731" s="138" t="str">
        <f t="shared" si="11"/>
        <v>Profit</v>
      </c>
      <c r="G731" s="139" t="str">
        <f>VLOOKUP(E731,Questions!$B$12:$D$15,2,FALSE)</f>
        <v>Male</v>
      </c>
      <c r="H731" s="139" t="str">
        <f>VLOOKUP(E731,Questions!$B$12:$D$15,3,FALSE)</f>
        <v>Married</v>
      </c>
    </row>
    <row r="732" spans="1:8" x14ac:dyDescent="0.35">
      <c r="A732" s="71">
        <v>15377</v>
      </c>
      <c r="B732" s="71">
        <v>55</v>
      </c>
      <c r="C732" s="137">
        <v>1182.1199999999999</v>
      </c>
      <c r="D732" s="137">
        <v>0</v>
      </c>
      <c r="E732" s="138" t="s">
        <v>107</v>
      </c>
      <c r="F732" s="138" t="str">
        <f t="shared" si="11"/>
        <v>Profit</v>
      </c>
      <c r="G732" s="139" t="str">
        <f>VLOOKUP(E732,Questions!$B$12:$D$15,2,FALSE)</f>
        <v>Male</v>
      </c>
      <c r="H732" s="139" t="str">
        <f>VLOOKUP(E732,Questions!$B$12:$D$15,3,FALSE)</f>
        <v>Married</v>
      </c>
    </row>
    <row r="733" spans="1:8" x14ac:dyDescent="0.35">
      <c r="A733" s="71">
        <v>17990</v>
      </c>
      <c r="B733" s="71">
        <v>66</v>
      </c>
      <c r="C733" s="137">
        <v>911.68</v>
      </c>
      <c r="D733" s="137">
        <v>0</v>
      </c>
      <c r="E733" s="138" t="s">
        <v>107</v>
      </c>
      <c r="F733" s="138" t="str">
        <f t="shared" si="11"/>
        <v>Profit</v>
      </c>
      <c r="G733" s="139" t="str">
        <f>VLOOKUP(E733,Questions!$B$12:$D$15,2,FALSE)</f>
        <v>Male</v>
      </c>
      <c r="H733" s="139" t="str">
        <f>VLOOKUP(E733,Questions!$B$12:$D$15,3,FALSE)</f>
        <v>Married</v>
      </c>
    </row>
    <row r="734" spans="1:8" x14ac:dyDescent="0.35">
      <c r="A734" s="71">
        <v>17332</v>
      </c>
      <c r="B734" s="71">
        <v>50</v>
      </c>
      <c r="C734" s="137">
        <v>2018.3</v>
      </c>
      <c r="D734" s="137">
        <v>0</v>
      </c>
      <c r="E734" s="138" t="s">
        <v>118</v>
      </c>
      <c r="F734" s="138" t="str">
        <f t="shared" si="11"/>
        <v>Profit</v>
      </c>
      <c r="G734" s="139" t="str">
        <f>VLOOKUP(E734,Questions!$B$12:$D$15,2,FALSE)</f>
        <v>Female</v>
      </c>
      <c r="H734" s="139" t="str">
        <f>VLOOKUP(E734,Questions!$B$12:$D$15,3,FALSE)</f>
        <v>Single</v>
      </c>
    </row>
    <row r="735" spans="1:8" x14ac:dyDescent="0.35">
      <c r="A735" s="71">
        <v>18113</v>
      </c>
      <c r="B735" s="71">
        <v>46</v>
      </c>
      <c r="C735" s="137">
        <v>1402.56</v>
      </c>
      <c r="D735" s="137">
        <v>2624.97</v>
      </c>
      <c r="E735" s="138" t="s">
        <v>107</v>
      </c>
      <c r="F735" s="138" t="str">
        <f t="shared" si="11"/>
        <v>Loss</v>
      </c>
      <c r="G735" s="139" t="str">
        <f>VLOOKUP(E735,Questions!$B$12:$D$15,2,FALSE)</f>
        <v>Male</v>
      </c>
      <c r="H735" s="139" t="str">
        <f>VLOOKUP(E735,Questions!$B$12:$D$15,3,FALSE)</f>
        <v>Married</v>
      </c>
    </row>
    <row r="736" spans="1:8" x14ac:dyDescent="0.35">
      <c r="A736" s="71">
        <v>17909</v>
      </c>
      <c r="B736" s="71">
        <v>23</v>
      </c>
      <c r="C736" s="137">
        <v>1951.73</v>
      </c>
      <c r="D736" s="137">
        <v>0</v>
      </c>
      <c r="E736" s="138" t="s">
        <v>118</v>
      </c>
      <c r="F736" s="138" t="str">
        <f t="shared" si="11"/>
        <v>Profit</v>
      </c>
      <c r="G736" s="139" t="str">
        <f>VLOOKUP(E736,Questions!$B$12:$D$15,2,FALSE)</f>
        <v>Female</v>
      </c>
      <c r="H736" s="139" t="str">
        <f>VLOOKUP(E736,Questions!$B$12:$D$15,3,FALSE)</f>
        <v>Single</v>
      </c>
    </row>
    <row r="737" spans="1:8" x14ac:dyDescent="0.35">
      <c r="A737" s="71">
        <v>14635</v>
      </c>
      <c r="B737" s="71">
        <v>19</v>
      </c>
      <c r="C737" s="137">
        <v>874.07</v>
      </c>
      <c r="D737" s="137">
        <v>0</v>
      </c>
      <c r="E737" s="138" t="s">
        <v>118</v>
      </c>
      <c r="F737" s="138" t="str">
        <f t="shared" si="11"/>
        <v>Profit</v>
      </c>
      <c r="G737" s="139" t="str">
        <f>VLOOKUP(E737,Questions!$B$12:$D$15,2,FALSE)</f>
        <v>Female</v>
      </c>
      <c r="H737" s="139" t="str">
        <f>VLOOKUP(E737,Questions!$B$12:$D$15,3,FALSE)</f>
        <v>Single</v>
      </c>
    </row>
    <row r="738" spans="1:8" x14ac:dyDescent="0.35">
      <c r="A738" s="71">
        <v>19531</v>
      </c>
      <c r="B738" s="71">
        <v>45</v>
      </c>
      <c r="C738" s="137">
        <v>1474.57</v>
      </c>
      <c r="D738" s="137">
        <v>2645.37</v>
      </c>
      <c r="E738" s="138" t="s">
        <v>119</v>
      </c>
      <c r="F738" s="138" t="str">
        <f t="shared" si="11"/>
        <v>Loss</v>
      </c>
      <c r="G738" s="139" t="str">
        <f>VLOOKUP(E738,Questions!$B$12:$D$15,2,FALSE)</f>
        <v>Male</v>
      </c>
      <c r="H738" s="139" t="str">
        <f>VLOOKUP(E738,Questions!$B$12:$D$15,3,FALSE)</f>
        <v>Single</v>
      </c>
    </row>
    <row r="739" spans="1:8" x14ac:dyDescent="0.35">
      <c r="A739" s="71">
        <v>14340</v>
      </c>
      <c r="B739" s="71">
        <v>28</v>
      </c>
      <c r="C739" s="137">
        <v>1278.24</v>
      </c>
      <c r="D739" s="137">
        <v>0</v>
      </c>
      <c r="E739" s="138" t="s">
        <v>118</v>
      </c>
      <c r="F739" s="138" t="str">
        <f t="shared" si="11"/>
        <v>Profit</v>
      </c>
      <c r="G739" s="139" t="str">
        <f>VLOOKUP(E739,Questions!$B$12:$D$15,2,FALSE)</f>
        <v>Female</v>
      </c>
      <c r="H739" s="139" t="str">
        <f>VLOOKUP(E739,Questions!$B$12:$D$15,3,FALSE)</f>
        <v>Single</v>
      </c>
    </row>
    <row r="740" spans="1:8" x14ac:dyDescent="0.35">
      <c r="A740" s="71">
        <v>15805</v>
      </c>
      <c r="B740" s="71">
        <v>54</v>
      </c>
      <c r="C740" s="137">
        <v>1518.1</v>
      </c>
      <c r="D740" s="137">
        <v>161.49</v>
      </c>
      <c r="E740" s="138" t="s">
        <v>107</v>
      </c>
      <c r="F740" s="138" t="str">
        <f t="shared" si="11"/>
        <v>Profit</v>
      </c>
      <c r="G740" s="139" t="str">
        <f>VLOOKUP(E740,Questions!$B$12:$D$15,2,FALSE)</f>
        <v>Male</v>
      </c>
      <c r="H740" s="139" t="str">
        <f>VLOOKUP(E740,Questions!$B$12:$D$15,3,FALSE)</f>
        <v>Married</v>
      </c>
    </row>
    <row r="741" spans="1:8" x14ac:dyDescent="0.35">
      <c r="A741" s="71">
        <v>17717</v>
      </c>
      <c r="B741" s="71">
        <v>39</v>
      </c>
      <c r="C741" s="137">
        <v>2363.89</v>
      </c>
      <c r="D741" s="137">
        <v>0</v>
      </c>
      <c r="E741" s="138" t="s">
        <v>119</v>
      </c>
      <c r="F741" s="138" t="str">
        <f t="shared" si="11"/>
        <v>Profit</v>
      </c>
      <c r="G741" s="139" t="str">
        <f>VLOOKUP(E741,Questions!$B$12:$D$15,2,FALSE)</f>
        <v>Male</v>
      </c>
      <c r="H741" s="139" t="str">
        <f>VLOOKUP(E741,Questions!$B$12:$D$15,3,FALSE)</f>
        <v>Single</v>
      </c>
    </row>
    <row r="742" spans="1:8" x14ac:dyDescent="0.35">
      <c r="A742" s="71">
        <v>17016</v>
      </c>
      <c r="B742" s="71">
        <v>58</v>
      </c>
      <c r="C742" s="137">
        <v>1480.91</v>
      </c>
      <c r="D742" s="137">
        <v>431.44</v>
      </c>
      <c r="E742" s="138" t="s">
        <v>107</v>
      </c>
      <c r="F742" s="138" t="str">
        <f t="shared" si="11"/>
        <v>Profit</v>
      </c>
      <c r="G742" s="139" t="str">
        <f>VLOOKUP(E742,Questions!$B$12:$D$15,2,FALSE)</f>
        <v>Male</v>
      </c>
      <c r="H742" s="139" t="str">
        <f>VLOOKUP(E742,Questions!$B$12:$D$15,3,FALSE)</f>
        <v>Married</v>
      </c>
    </row>
    <row r="743" spans="1:8" x14ac:dyDescent="0.35">
      <c r="A743" s="71">
        <v>11080</v>
      </c>
      <c r="B743" s="71">
        <v>66</v>
      </c>
      <c r="C743" s="137">
        <v>1741.47</v>
      </c>
      <c r="D743" s="137">
        <v>1141.42</v>
      </c>
      <c r="E743" s="138" t="s">
        <v>107</v>
      </c>
      <c r="F743" s="138" t="str">
        <f t="shared" si="11"/>
        <v>Profit</v>
      </c>
      <c r="G743" s="139" t="str">
        <f>VLOOKUP(E743,Questions!$B$12:$D$15,2,FALSE)</f>
        <v>Male</v>
      </c>
      <c r="H743" s="139" t="str">
        <f>VLOOKUP(E743,Questions!$B$12:$D$15,3,FALSE)</f>
        <v>Married</v>
      </c>
    </row>
    <row r="744" spans="1:8" x14ac:dyDescent="0.35">
      <c r="A744" s="71">
        <v>14584</v>
      </c>
      <c r="B744" s="71">
        <v>63</v>
      </c>
      <c r="C744" s="137">
        <v>2271.5500000000002</v>
      </c>
      <c r="D744" s="137">
        <v>1806.57</v>
      </c>
      <c r="E744" s="138" t="s">
        <v>107</v>
      </c>
      <c r="F744" s="138" t="str">
        <f t="shared" si="11"/>
        <v>Profit</v>
      </c>
      <c r="G744" s="139" t="str">
        <f>VLOOKUP(E744,Questions!$B$12:$D$15,2,FALSE)</f>
        <v>Male</v>
      </c>
      <c r="H744" s="139" t="str">
        <f>VLOOKUP(E744,Questions!$B$12:$D$15,3,FALSE)</f>
        <v>Married</v>
      </c>
    </row>
    <row r="745" spans="1:8" x14ac:dyDescent="0.35">
      <c r="A745" s="71">
        <v>11849</v>
      </c>
      <c r="B745" s="71">
        <v>59</v>
      </c>
      <c r="C745" s="137">
        <v>1962.43</v>
      </c>
      <c r="D745" s="137">
        <v>0</v>
      </c>
      <c r="E745" s="138" t="s">
        <v>119</v>
      </c>
      <c r="F745" s="138" t="str">
        <f t="shared" si="11"/>
        <v>Profit</v>
      </c>
      <c r="G745" s="139" t="str">
        <f>VLOOKUP(E745,Questions!$B$12:$D$15,2,FALSE)</f>
        <v>Male</v>
      </c>
      <c r="H745" s="139" t="str">
        <f>VLOOKUP(E745,Questions!$B$12:$D$15,3,FALSE)</f>
        <v>Single</v>
      </c>
    </row>
    <row r="746" spans="1:8" x14ac:dyDescent="0.35">
      <c r="A746" s="71">
        <v>13994</v>
      </c>
      <c r="B746" s="71">
        <v>75</v>
      </c>
      <c r="C746" s="137">
        <v>1507.74</v>
      </c>
      <c r="D746" s="137">
        <v>0</v>
      </c>
      <c r="E746" s="138" t="s">
        <v>118</v>
      </c>
      <c r="F746" s="138" t="str">
        <f t="shared" si="11"/>
        <v>Profit</v>
      </c>
      <c r="G746" s="139" t="str">
        <f>VLOOKUP(E746,Questions!$B$12:$D$15,2,FALSE)</f>
        <v>Female</v>
      </c>
      <c r="H746" s="139" t="str">
        <f>VLOOKUP(E746,Questions!$B$12:$D$15,3,FALSE)</f>
        <v>Single</v>
      </c>
    </row>
    <row r="747" spans="1:8" x14ac:dyDescent="0.35">
      <c r="A747" s="71">
        <v>16462</v>
      </c>
      <c r="B747" s="71">
        <v>28</v>
      </c>
      <c r="C747" s="137">
        <v>2195.7800000000002</v>
      </c>
      <c r="D747" s="137">
        <v>7979.2</v>
      </c>
      <c r="E747" s="138" t="s">
        <v>118</v>
      </c>
      <c r="F747" s="138" t="str">
        <f t="shared" si="11"/>
        <v>Loss</v>
      </c>
      <c r="G747" s="139" t="str">
        <f>VLOOKUP(E747,Questions!$B$12:$D$15,2,FALSE)</f>
        <v>Female</v>
      </c>
      <c r="H747" s="139" t="str">
        <f>VLOOKUP(E747,Questions!$B$12:$D$15,3,FALSE)</f>
        <v>Single</v>
      </c>
    </row>
    <row r="748" spans="1:8" x14ac:dyDescent="0.35">
      <c r="A748" s="71">
        <v>17262</v>
      </c>
      <c r="B748" s="71">
        <v>51</v>
      </c>
      <c r="C748" s="137">
        <v>1094.8800000000001</v>
      </c>
      <c r="D748" s="137">
        <v>600.63</v>
      </c>
      <c r="E748" s="138" t="s">
        <v>107</v>
      </c>
      <c r="F748" s="138" t="str">
        <f t="shared" si="11"/>
        <v>Profit</v>
      </c>
      <c r="G748" s="139" t="str">
        <f>VLOOKUP(E748,Questions!$B$12:$D$15,2,FALSE)</f>
        <v>Male</v>
      </c>
      <c r="H748" s="139" t="str">
        <f>VLOOKUP(E748,Questions!$B$12:$D$15,3,FALSE)</f>
        <v>Married</v>
      </c>
    </row>
    <row r="749" spans="1:8" x14ac:dyDescent="0.35">
      <c r="A749" s="71">
        <v>11966</v>
      </c>
      <c r="B749" s="71">
        <v>28</v>
      </c>
      <c r="C749" s="137">
        <v>1087.4100000000001</v>
      </c>
      <c r="D749" s="137">
        <v>0</v>
      </c>
      <c r="E749" s="138" t="s">
        <v>117</v>
      </c>
      <c r="F749" s="138" t="str">
        <f t="shared" si="11"/>
        <v>Profit</v>
      </c>
      <c r="G749" s="139" t="str">
        <f>VLOOKUP(E749,Questions!$B$12:$D$15,2,FALSE)</f>
        <v>Female</v>
      </c>
      <c r="H749" s="139" t="str">
        <f>VLOOKUP(E749,Questions!$B$12:$D$15,3,FALSE)</f>
        <v>Married</v>
      </c>
    </row>
    <row r="750" spans="1:8" x14ac:dyDescent="0.35">
      <c r="A750" s="71">
        <v>19013</v>
      </c>
      <c r="B750" s="71">
        <v>45</v>
      </c>
      <c r="C750" s="137">
        <v>1895.84</v>
      </c>
      <c r="D750" s="137">
        <v>0</v>
      </c>
      <c r="E750" s="138" t="s">
        <v>107</v>
      </c>
      <c r="F750" s="138" t="str">
        <f t="shared" si="11"/>
        <v>Profit</v>
      </c>
      <c r="G750" s="139" t="str">
        <f>VLOOKUP(E750,Questions!$B$12:$D$15,2,FALSE)</f>
        <v>Male</v>
      </c>
      <c r="H750" s="139" t="str">
        <f>VLOOKUP(E750,Questions!$B$12:$D$15,3,FALSE)</f>
        <v>Married</v>
      </c>
    </row>
    <row r="751" spans="1:8" x14ac:dyDescent="0.35">
      <c r="A751" s="71">
        <v>19358</v>
      </c>
      <c r="B751" s="71">
        <v>50</v>
      </c>
      <c r="C751" s="137">
        <v>1396.56</v>
      </c>
      <c r="D751" s="137">
        <v>282.20999999999998</v>
      </c>
      <c r="E751" s="138" t="s">
        <v>119</v>
      </c>
      <c r="F751" s="138" t="str">
        <f t="shared" si="11"/>
        <v>Profit</v>
      </c>
      <c r="G751" s="139" t="str">
        <f>VLOOKUP(E751,Questions!$B$12:$D$15,2,FALSE)</f>
        <v>Male</v>
      </c>
      <c r="H751" s="139" t="str">
        <f>VLOOKUP(E751,Questions!$B$12:$D$15,3,FALSE)</f>
        <v>Single</v>
      </c>
    </row>
    <row r="752" spans="1:8" x14ac:dyDescent="0.35">
      <c r="A752" s="71">
        <v>13635</v>
      </c>
      <c r="B752" s="71">
        <v>74</v>
      </c>
      <c r="C752" s="137">
        <v>982.82</v>
      </c>
      <c r="D752" s="137">
        <v>0</v>
      </c>
      <c r="E752" s="138" t="s">
        <v>107</v>
      </c>
      <c r="F752" s="138" t="str">
        <f t="shared" si="11"/>
        <v>Profit</v>
      </c>
      <c r="G752" s="139" t="str">
        <f>VLOOKUP(E752,Questions!$B$12:$D$15,2,FALSE)</f>
        <v>Male</v>
      </c>
      <c r="H752" s="139" t="str">
        <f>VLOOKUP(E752,Questions!$B$12:$D$15,3,FALSE)</f>
        <v>Married</v>
      </c>
    </row>
    <row r="753" spans="1:8" x14ac:dyDescent="0.35">
      <c r="A753" s="71">
        <v>14499</v>
      </c>
      <c r="B753" s="71">
        <v>55</v>
      </c>
      <c r="C753" s="137">
        <v>1544.09</v>
      </c>
      <c r="D753" s="137">
        <v>0</v>
      </c>
      <c r="E753" s="138" t="s">
        <v>118</v>
      </c>
      <c r="F753" s="138" t="str">
        <f t="shared" si="11"/>
        <v>Profit</v>
      </c>
      <c r="G753" s="139" t="str">
        <f>VLOOKUP(E753,Questions!$B$12:$D$15,2,FALSE)</f>
        <v>Female</v>
      </c>
      <c r="H753" s="139" t="str">
        <f>VLOOKUP(E753,Questions!$B$12:$D$15,3,FALSE)</f>
        <v>Single</v>
      </c>
    </row>
    <row r="754" spans="1:8" x14ac:dyDescent="0.35">
      <c r="A754" s="71">
        <v>16434</v>
      </c>
      <c r="B754" s="71">
        <v>29</v>
      </c>
      <c r="C754" s="137">
        <v>1604.1</v>
      </c>
      <c r="D754" s="137">
        <v>0</v>
      </c>
      <c r="E754" s="138" t="s">
        <v>119</v>
      </c>
      <c r="F754" s="138" t="str">
        <f t="shared" si="11"/>
        <v>Profit</v>
      </c>
      <c r="G754" s="139" t="str">
        <f>VLOOKUP(E754,Questions!$B$12:$D$15,2,FALSE)</f>
        <v>Male</v>
      </c>
      <c r="H754" s="139" t="str">
        <f>VLOOKUP(E754,Questions!$B$12:$D$15,3,FALSE)</f>
        <v>Single</v>
      </c>
    </row>
    <row r="755" spans="1:8" x14ac:dyDescent="0.35">
      <c r="A755" s="71">
        <v>17882</v>
      </c>
      <c r="B755" s="71">
        <v>53</v>
      </c>
      <c r="C755" s="137">
        <v>718.76</v>
      </c>
      <c r="D755" s="137">
        <v>7358.18</v>
      </c>
      <c r="E755" s="138" t="s">
        <v>119</v>
      </c>
      <c r="F755" s="138" t="str">
        <f t="shared" si="11"/>
        <v>Loss</v>
      </c>
      <c r="G755" s="139" t="str">
        <f>VLOOKUP(E755,Questions!$B$12:$D$15,2,FALSE)</f>
        <v>Male</v>
      </c>
      <c r="H755" s="139" t="str">
        <f>VLOOKUP(E755,Questions!$B$12:$D$15,3,FALSE)</f>
        <v>Single</v>
      </c>
    </row>
    <row r="756" spans="1:8" x14ac:dyDescent="0.35">
      <c r="A756" s="71">
        <v>12381</v>
      </c>
      <c r="B756" s="71">
        <v>73</v>
      </c>
      <c r="C756" s="137">
        <v>2346.0100000000002</v>
      </c>
      <c r="D756" s="137">
        <v>3279.91</v>
      </c>
      <c r="E756" s="138" t="s">
        <v>118</v>
      </c>
      <c r="F756" s="138" t="str">
        <f t="shared" si="11"/>
        <v>Loss</v>
      </c>
      <c r="G756" s="139" t="str">
        <f>VLOOKUP(E756,Questions!$B$12:$D$15,2,FALSE)</f>
        <v>Female</v>
      </c>
      <c r="H756" s="139" t="str">
        <f>VLOOKUP(E756,Questions!$B$12:$D$15,3,FALSE)</f>
        <v>Single</v>
      </c>
    </row>
    <row r="757" spans="1:8" x14ac:dyDescent="0.35">
      <c r="A757" s="71">
        <v>13760</v>
      </c>
      <c r="B757" s="71">
        <v>66</v>
      </c>
      <c r="C757" s="137">
        <v>1874.63</v>
      </c>
      <c r="D757" s="137">
        <v>0</v>
      </c>
      <c r="E757" s="138" t="s">
        <v>119</v>
      </c>
      <c r="F757" s="138" t="str">
        <f t="shared" si="11"/>
        <v>Profit</v>
      </c>
      <c r="G757" s="139" t="str">
        <f>VLOOKUP(E757,Questions!$B$12:$D$15,2,FALSE)</f>
        <v>Male</v>
      </c>
      <c r="H757" s="139" t="str">
        <f>VLOOKUP(E757,Questions!$B$12:$D$15,3,FALSE)</f>
        <v>Single</v>
      </c>
    </row>
    <row r="758" spans="1:8" x14ac:dyDescent="0.35">
      <c r="A758" s="71">
        <v>14428</v>
      </c>
      <c r="B758" s="71">
        <v>18</v>
      </c>
      <c r="C758" s="137">
        <v>2045.14</v>
      </c>
      <c r="D758" s="137">
        <v>0</v>
      </c>
      <c r="E758" s="138" t="s">
        <v>119</v>
      </c>
      <c r="F758" s="138" t="str">
        <f t="shared" si="11"/>
        <v>Profit</v>
      </c>
      <c r="G758" s="139" t="str">
        <f>VLOOKUP(E758,Questions!$B$12:$D$15,2,FALSE)</f>
        <v>Male</v>
      </c>
      <c r="H758" s="139" t="str">
        <f>VLOOKUP(E758,Questions!$B$12:$D$15,3,FALSE)</f>
        <v>Single</v>
      </c>
    </row>
    <row r="759" spans="1:8" x14ac:dyDescent="0.35">
      <c r="A759" s="71">
        <v>13081</v>
      </c>
      <c r="B759" s="71">
        <v>38</v>
      </c>
      <c r="C759" s="137">
        <v>2440.92</v>
      </c>
      <c r="D759" s="137">
        <v>1431.35</v>
      </c>
      <c r="E759" s="138" t="s">
        <v>107</v>
      </c>
      <c r="F759" s="138" t="str">
        <f t="shared" si="11"/>
        <v>Profit</v>
      </c>
      <c r="G759" s="139" t="str">
        <f>VLOOKUP(E759,Questions!$B$12:$D$15,2,FALSE)</f>
        <v>Male</v>
      </c>
      <c r="H759" s="139" t="str">
        <f>VLOOKUP(E759,Questions!$B$12:$D$15,3,FALSE)</f>
        <v>Married</v>
      </c>
    </row>
    <row r="760" spans="1:8" x14ac:dyDescent="0.35">
      <c r="A760" s="71">
        <v>13460</v>
      </c>
      <c r="B760" s="71">
        <v>16</v>
      </c>
      <c r="C760" s="137">
        <v>2082.75</v>
      </c>
      <c r="D760" s="137">
        <v>0</v>
      </c>
      <c r="E760" s="138" t="s">
        <v>118</v>
      </c>
      <c r="F760" s="138" t="str">
        <f t="shared" si="11"/>
        <v>Profit</v>
      </c>
      <c r="G760" s="139" t="str">
        <f>VLOOKUP(E760,Questions!$B$12:$D$15,2,FALSE)</f>
        <v>Female</v>
      </c>
      <c r="H760" s="139" t="str">
        <f>VLOOKUP(E760,Questions!$B$12:$D$15,3,FALSE)</f>
        <v>Single</v>
      </c>
    </row>
    <row r="761" spans="1:8" x14ac:dyDescent="0.35">
      <c r="A761" s="71">
        <v>12784</v>
      </c>
      <c r="B761" s="71">
        <v>34</v>
      </c>
      <c r="C761" s="137">
        <v>1346.57</v>
      </c>
      <c r="D761" s="137">
        <v>1728.53</v>
      </c>
      <c r="E761" s="138" t="s">
        <v>119</v>
      </c>
      <c r="F761" s="138" t="str">
        <f t="shared" si="11"/>
        <v>Loss</v>
      </c>
      <c r="G761" s="139" t="str">
        <f>VLOOKUP(E761,Questions!$B$12:$D$15,2,FALSE)</f>
        <v>Male</v>
      </c>
      <c r="H761" s="139" t="str">
        <f>VLOOKUP(E761,Questions!$B$12:$D$15,3,FALSE)</f>
        <v>Single</v>
      </c>
    </row>
    <row r="762" spans="1:8" x14ac:dyDescent="0.35">
      <c r="A762" s="71">
        <v>13796</v>
      </c>
      <c r="B762" s="71">
        <v>62</v>
      </c>
      <c r="C762" s="137">
        <v>1487.95</v>
      </c>
      <c r="D762" s="137">
        <v>13633.69</v>
      </c>
      <c r="E762" s="138" t="s">
        <v>117</v>
      </c>
      <c r="F762" s="138" t="str">
        <f t="shared" si="11"/>
        <v>Loss</v>
      </c>
      <c r="G762" s="139" t="str">
        <f>VLOOKUP(E762,Questions!$B$12:$D$15,2,FALSE)</f>
        <v>Female</v>
      </c>
      <c r="H762" s="139" t="str">
        <f>VLOOKUP(E762,Questions!$B$12:$D$15,3,FALSE)</f>
        <v>Married</v>
      </c>
    </row>
    <row r="763" spans="1:8" x14ac:dyDescent="0.35">
      <c r="A763" s="71">
        <v>11056</v>
      </c>
      <c r="B763" s="71">
        <v>30</v>
      </c>
      <c r="C763" s="137">
        <v>2150.5500000000002</v>
      </c>
      <c r="D763" s="137">
        <v>489.39</v>
      </c>
      <c r="E763" s="138" t="s">
        <v>119</v>
      </c>
      <c r="F763" s="138" t="str">
        <f t="shared" si="11"/>
        <v>Profit</v>
      </c>
      <c r="G763" s="139" t="str">
        <f>VLOOKUP(E763,Questions!$B$12:$D$15,2,FALSE)</f>
        <v>Male</v>
      </c>
      <c r="H763" s="139" t="str">
        <f>VLOOKUP(E763,Questions!$B$12:$D$15,3,FALSE)</f>
        <v>Single</v>
      </c>
    </row>
    <row r="764" spans="1:8" x14ac:dyDescent="0.35">
      <c r="A764" s="71">
        <v>16235</v>
      </c>
      <c r="B764" s="71">
        <v>41</v>
      </c>
      <c r="C764" s="137">
        <v>937.38</v>
      </c>
      <c r="D764" s="137">
        <v>2234.38</v>
      </c>
      <c r="E764" s="138" t="s">
        <v>119</v>
      </c>
      <c r="F764" s="138" t="str">
        <f t="shared" si="11"/>
        <v>Loss</v>
      </c>
      <c r="G764" s="139" t="str">
        <f>VLOOKUP(E764,Questions!$B$12:$D$15,2,FALSE)</f>
        <v>Male</v>
      </c>
      <c r="H764" s="139" t="str">
        <f>VLOOKUP(E764,Questions!$B$12:$D$15,3,FALSE)</f>
        <v>Single</v>
      </c>
    </row>
    <row r="765" spans="1:8" x14ac:dyDescent="0.35">
      <c r="A765" s="71">
        <v>19495</v>
      </c>
      <c r="B765" s="71">
        <v>58</v>
      </c>
      <c r="C765" s="137">
        <v>2054.64</v>
      </c>
      <c r="D765" s="137">
        <v>0</v>
      </c>
      <c r="E765" s="138" t="s">
        <v>117</v>
      </c>
      <c r="F765" s="138" t="str">
        <f t="shared" si="11"/>
        <v>Profit</v>
      </c>
      <c r="G765" s="139" t="str">
        <f>VLOOKUP(E765,Questions!$B$12:$D$15,2,FALSE)</f>
        <v>Female</v>
      </c>
      <c r="H765" s="139" t="str">
        <f>VLOOKUP(E765,Questions!$B$12:$D$15,3,FALSE)</f>
        <v>Married</v>
      </c>
    </row>
    <row r="766" spans="1:8" x14ac:dyDescent="0.35">
      <c r="A766" s="71">
        <v>13987</v>
      </c>
      <c r="B766" s="71">
        <v>36</v>
      </c>
      <c r="C766" s="137">
        <v>1387.42</v>
      </c>
      <c r="D766" s="137">
        <v>0</v>
      </c>
      <c r="E766" s="138" t="s">
        <v>119</v>
      </c>
      <c r="F766" s="138" t="str">
        <f t="shared" si="11"/>
        <v>Profit</v>
      </c>
      <c r="G766" s="139" t="str">
        <f>VLOOKUP(E766,Questions!$B$12:$D$15,2,FALSE)</f>
        <v>Male</v>
      </c>
      <c r="H766" s="139" t="str">
        <f>VLOOKUP(E766,Questions!$B$12:$D$15,3,FALSE)</f>
        <v>Single</v>
      </c>
    </row>
    <row r="767" spans="1:8" x14ac:dyDescent="0.35">
      <c r="A767" s="71">
        <v>18511</v>
      </c>
      <c r="B767" s="71">
        <v>20</v>
      </c>
      <c r="C767" s="137">
        <v>1037.4000000000001</v>
      </c>
      <c r="D767" s="137">
        <v>444.73</v>
      </c>
      <c r="E767" s="138" t="s">
        <v>118</v>
      </c>
      <c r="F767" s="138" t="str">
        <f t="shared" si="11"/>
        <v>Profit</v>
      </c>
      <c r="G767" s="139" t="str">
        <f>VLOOKUP(E767,Questions!$B$12:$D$15,2,FALSE)</f>
        <v>Female</v>
      </c>
      <c r="H767" s="139" t="str">
        <f>VLOOKUP(E767,Questions!$B$12:$D$15,3,FALSE)</f>
        <v>Single</v>
      </c>
    </row>
    <row r="768" spans="1:8" x14ac:dyDescent="0.35">
      <c r="A768" s="71">
        <v>17535</v>
      </c>
      <c r="B768" s="71">
        <v>36</v>
      </c>
      <c r="C768" s="137">
        <v>2279.84</v>
      </c>
      <c r="D768" s="137">
        <v>11146.16</v>
      </c>
      <c r="E768" s="138" t="s">
        <v>118</v>
      </c>
      <c r="F768" s="138" t="str">
        <f t="shared" si="11"/>
        <v>Loss</v>
      </c>
      <c r="G768" s="139" t="str">
        <f>VLOOKUP(E768,Questions!$B$12:$D$15,2,FALSE)</f>
        <v>Female</v>
      </c>
      <c r="H768" s="139" t="str">
        <f>VLOOKUP(E768,Questions!$B$12:$D$15,3,FALSE)</f>
        <v>Single</v>
      </c>
    </row>
    <row r="769" spans="1:8" x14ac:dyDescent="0.35">
      <c r="A769" s="71">
        <v>13573</v>
      </c>
      <c r="B769" s="71">
        <v>50</v>
      </c>
      <c r="C769" s="137">
        <v>491.55</v>
      </c>
      <c r="D769" s="137">
        <v>0</v>
      </c>
      <c r="E769" s="138" t="s">
        <v>119</v>
      </c>
      <c r="F769" s="138" t="str">
        <f t="shared" si="11"/>
        <v>Profit</v>
      </c>
      <c r="G769" s="139" t="str">
        <f>VLOOKUP(E769,Questions!$B$12:$D$15,2,FALSE)</f>
        <v>Male</v>
      </c>
      <c r="H769" s="139" t="str">
        <f>VLOOKUP(E769,Questions!$B$12:$D$15,3,FALSE)</f>
        <v>Single</v>
      </c>
    </row>
    <row r="770" spans="1:8" x14ac:dyDescent="0.35">
      <c r="A770" s="71">
        <v>15726</v>
      </c>
      <c r="B770" s="71">
        <v>29</v>
      </c>
      <c r="C770" s="137">
        <v>1139.99</v>
      </c>
      <c r="D770" s="137">
        <v>0</v>
      </c>
      <c r="E770" s="138" t="s">
        <v>117</v>
      </c>
      <c r="F770" s="138" t="str">
        <f t="shared" si="11"/>
        <v>Profit</v>
      </c>
      <c r="G770" s="139" t="str">
        <f>VLOOKUP(E770,Questions!$B$12:$D$15,2,FALSE)</f>
        <v>Female</v>
      </c>
      <c r="H770" s="139" t="str">
        <f>VLOOKUP(E770,Questions!$B$12:$D$15,3,FALSE)</f>
        <v>Married</v>
      </c>
    </row>
    <row r="771" spans="1:8" x14ac:dyDescent="0.35">
      <c r="A771" s="71">
        <v>13873</v>
      </c>
      <c r="B771" s="71">
        <v>40</v>
      </c>
      <c r="C771" s="137">
        <v>404.45</v>
      </c>
      <c r="D771" s="137">
        <v>0</v>
      </c>
      <c r="E771" s="138" t="s">
        <v>107</v>
      </c>
      <c r="F771" s="138" t="str">
        <f t="shared" ref="F771:F834" si="12">IF(C771&gt;D771, "Profit","Loss")</f>
        <v>Profit</v>
      </c>
      <c r="G771" s="139" t="str">
        <f>VLOOKUP(E771,Questions!$B$12:$D$15,2,FALSE)</f>
        <v>Male</v>
      </c>
      <c r="H771" s="139" t="str">
        <f>VLOOKUP(E771,Questions!$B$12:$D$15,3,FALSE)</f>
        <v>Married</v>
      </c>
    </row>
    <row r="772" spans="1:8" x14ac:dyDescent="0.35">
      <c r="A772" s="71">
        <v>18212</v>
      </c>
      <c r="B772" s="71">
        <v>65</v>
      </c>
      <c r="C772" s="137">
        <v>2018.36</v>
      </c>
      <c r="D772" s="137">
        <v>0</v>
      </c>
      <c r="E772" s="138" t="s">
        <v>117</v>
      </c>
      <c r="F772" s="138" t="str">
        <f t="shared" si="12"/>
        <v>Profit</v>
      </c>
      <c r="G772" s="139" t="str">
        <f>VLOOKUP(E772,Questions!$B$12:$D$15,2,FALSE)</f>
        <v>Female</v>
      </c>
      <c r="H772" s="139" t="str">
        <f>VLOOKUP(E772,Questions!$B$12:$D$15,3,FALSE)</f>
        <v>Married</v>
      </c>
    </row>
    <row r="773" spans="1:8" x14ac:dyDescent="0.35">
      <c r="A773" s="71">
        <v>15908</v>
      </c>
      <c r="B773" s="71">
        <v>60</v>
      </c>
      <c r="C773" s="137">
        <v>1996.67</v>
      </c>
      <c r="D773" s="137">
        <v>0</v>
      </c>
      <c r="E773" s="138" t="s">
        <v>117</v>
      </c>
      <c r="F773" s="138" t="str">
        <f t="shared" si="12"/>
        <v>Profit</v>
      </c>
      <c r="G773" s="139" t="str">
        <f>VLOOKUP(E773,Questions!$B$12:$D$15,2,FALSE)</f>
        <v>Female</v>
      </c>
      <c r="H773" s="139" t="str">
        <f>VLOOKUP(E773,Questions!$B$12:$D$15,3,FALSE)</f>
        <v>Married</v>
      </c>
    </row>
    <row r="774" spans="1:8" x14ac:dyDescent="0.35">
      <c r="A774" s="71">
        <v>16363</v>
      </c>
      <c r="B774" s="71">
        <v>64</v>
      </c>
      <c r="C774" s="137">
        <v>1739.43</v>
      </c>
      <c r="D774" s="137">
        <v>172.35</v>
      </c>
      <c r="E774" s="138" t="s">
        <v>119</v>
      </c>
      <c r="F774" s="138" t="str">
        <f t="shared" si="12"/>
        <v>Profit</v>
      </c>
      <c r="G774" s="139" t="str">
        <f>VLOOKUP(E774,Questions!$B$12:$D$15,2,FALSE)</f>
        <v>Male</v>
      </c>
      <c r="H774" s="139" t="str">
        <f>VLOOKUP(E774,Questions!$B$12:$D$15,3,FALSE)</f>
        <v>Single</v>
      </c>
    </row>
    <row r="775" spans="1:8" x14ac:dyDescent="0.35">
      <c r="A775" s="71">
        <v>19881</v>
      </c>
      <c r="B775" s="71">
        <v>50</v>
      </c>
      <c r="C775" s="137">
        <v>789.29</v>
      </c>
      <c r="D775" s="137">
        <v>0</v>
      </c>
      <c r="E775" s="138" t="s">
        <v>107</v>
      </c>
      <c r="F775" s="138" t="str">
        <f t="shared" si="12"/>
        <v>Profit</v>
      </c>
      <c r="G775" s="139" t="str">
        <f>VLOOKUP(E775,Questions!$B$12:$D$15,2,FALSE)</f>
        <v>Male</v>
      </c>
      <c r="H775" s="139" t="str">
        <f>VLOOKUP(E775,Questions!$B$12:$D$15,3,FALSE)</f>
        <v>Married</v>
      </c>
    </row>
    <row r="776" spans="1:8" x14ac:dyDescent="0.35">
      <c r="A776" s="71">
        <v>13287</v>
      </c>
      <c r="B776" s="71">
        <v>27</v>
      </c>
      <c r="C776" s="137">
        <v>1897.3</v>
      </c>
      <c r="D776" s="137">
        <v>0</v>
      </c>
      <c r="E776" s="138" t="s">
        <v>119</v>
      </c>
      <c r="F776" s="138" t="str">
        <f t="shared" si="12"/>
        <v>Profit</v>
      </c>
      <c r="G776" s="139" t="str">
        <f>VLOOKUP(E776,Questions!$B$12:$D$15,2,FALSE)</f>
        <v>Male</v>
      </c>
      <c r="H776" s="139" t="str">
        <f>VLOOKUP(E776,Questions!$B$12:$D$15,3,FALSE)</f>
        <v>Single</v>
      </c>
    </row>
    <row r="777" spans="1:8" x14ac:dyDescent="0.35">
      <c r="A777" s="71">
        <v>16075</v>
      </c>
      <c r="B777" s="71">
        <v>30</v>
      </c>
      <c r="C777" s="137">
        <v>377.99</v>
      </c>
      <c r="D777" s="137">
        <v>1243.51</v>
      </c>
      <c r="E777" s="138" t="s">
        <v>118</v>
      </c>
      <c r="F777" s="138" t="str">
        <f t="shared" si="12"/>
        <v>Loss</v>
      </c>
      <c r="G777" s="139" t="str">
        <f>VLOOKUP(E777,Questions!$B$12:$D$15,2,FALSE)</f>
        <v>Female</v>
      </c>
      <c r="H777" s="139" t="str">
        <f>VLOOKUP(E777,Questions!$B$12:$D$15,3,FALSE)</f>
        <v>Single</v>
      </c>
    </row>
    <row r="778" spans="1:8" x14ac:dyDescent="0.35">
      <c r="A778" s="71">
        <v>11437</v>
      </c>
      <c r="B778" s="71">
        <v>18</v>
      </c>
      <c r="C778" s="137">
        <v>948.06</v>
      </c>
      <c r="D778" s="137">
        <v>814.84</v>
      </c>
      <c r="E778" s="138" t="s">
        <v>119</v>
      </c>
      <c r="F778" s="138" t="str">
        <f t="shared" si="12"/>
        <v>Profit</v>
      </c>
      <c r="G778" s="139" t="str">
        <f>VLOOKUP(E778,Questions!$B$12:$D$15,2,FALSE)</f>
        <v>Male</v>
      </c>
      <c r="H778" s="139" t="str">
        <f>VLOOKUP(E778,Questions!$B$12:$D$15,3,FALSE)</f>
        <v>Single</v>
      </c>
    </row>
    <row r="779" spans="1:8" x14ac:dyDescent="0.35">
      <c r="A779" s="71">
        <v>11586</v>
      </c>
      <c r="B779" s="71">
        <v>63</v>
      </c>
      <c r="C779" s="137">
        <v>646.34</v>
      </c>
      <c r="D779" s="137">
        <v>0</v>
      </c>
      <c r="E779" s="138" t="s">
        <v>117</v>
      </c>
      <c r="F779" s="138" t="str">
        <f t="shared" si="12"/>
        <v>Profit</v>
      </c>
      <c r="G779" s="139" t="str">
        <f>VLOOKUP(E779,Questions!$B$12:$D$15,2,FALSE)</f>
        <v>Female</v>
      </c>
      <c r="H779" s="139" t="str">
        <f>VLOOKUP(E779,Questions!$B$12:$D$15,3,FALSE)</f>
        <v>Married</v>
      </c>
    </row>
    <row r="780" spans="1:8" x14ac:dyDescent="0.35">
      <c r="A780" s="71">
        <v>15163</v>
      </c>
      <c r="B780" s="71">
        <v>19</v>
      </c>
      <c r="C780" s="137">
        <v>1826.79</v>
      </c>
      <c r="D780" s="137">
        <v>0</v>
      </c>
      <c r="E780" s="138" t="s">
        <v>118</v>
      </c>
      <c r="F780" s="138" t="str">
        <f t="shared" si="12"/>
        <v>Profit</v>
      </c>
      <c r="G780" s="139" t="str">
        <f>VLOOKUP(E780,Questions!$B$12:$D$15,2,FALSE)</f>
        <v>Female</v>
      </c>
      <c r="H780" s="139" t="str">
        <f>VLOOKUP(E780,Questions!$B$12:$D$15,3,FALSE)</f>
        <v>Single</v>
      </c>
    </row>
    <row r="781" spans="1:8" x14ac:dyDescent="0.35">
      <c r="A781" s="71">
        <v>14958</v>
      </c>
      <c r="B781" s="71">
        <v>42</v>
      </c>
      <c r="C781" s="137">
        <v>1514.07</v>
      </c>
      <c r="D781" s="137">
        <v>0</v>
      </c>
      <c r="E781" s="138" t="s">
        <v>118</v>
      </c>
      <c r="F781" s="138" t="str">
        <f t="shared" si="12"/>
        <v>Profit</v>
      </c>
      <c r="G781" s="139" t="str">
        <f>VLOOKUP(E781,Questions!$B$12:$D$15,2,FALSE)</f>
        <v>Female</v>
      </c>
      <c r="H781" s="139" t="str">
        <f>VLOOKUP(E781,Questions!$B$12:$D$15,3,FALSE)</f>
        <v>Single</v>
      </c>
    </row>
    <row r="782" spans="1:8" x14ac:dyDescent="0.35">
      <c r="A782" s="71">
        <v>19158</v>
      </c>
      <c r="B782" s="71">
        <v>43</v>
      </c>
      <c r="C782" s="137">
        <v>1714.8</v>
      </c>
      <c r="D782" s="137">
        <v>904.47</v>
      </c>
      <c r="E782" s="138" t="s">
        <v>117</v>
      </c>
      <c r="F782" s="138" t="str">
        <f t="shared" si="12"/>
        <v>Profit</v>
      </c>
      <c r="G782" s="139" t="str">
        <f>VLOOKUP(E782,Questions!$B$12:$D$15,2,FALSE)</f>
        <v>Female</v>
      </c>
      <c r="H782" s="139" t="str">
        <f>VLOOKUP(E782,Questions!$B$12:$D$15,3,FALSE)</f>
        <v>Married</v>
      </c>
    </row>
    <row r="783" spans="1:8" x14ac:dyDescent="0.35">
      <c r="A783" s="71">
        <v>15073</v>
      </c>
      <c r="B783" s="71">
        <v>46</v>
      </c>
      <c r="C783" s="137">
        <v>1338.96</v>
      </c>
      <c r="D783" s="137">
        <v>0</v>
      </c>
      <c r="E783" s="138" t="s">
        <v>119</v>
      </c>
      <c r="F783" s="138" t="str">
        <f t="shared" si="12"/>
        <v>Profit</v>
      </c>
      <c r="G783" s="139" t="str">
        <f>VLOOKUP(E783,Questions!$B$12:$D$15,2,FALSE)</f>
        <v>Male</v>
      </c>
      <c r="H783" s="139" t="str">
        <f>VLOOKUP(E783,Questions!$B$12:$D$15,3,FALSE)</f>
        <v>Single</v>
      </c>
    </row>
    <row r="784" spans="1:8" x14ac:dyDescent="0.35">
      <c r="A784" s="71">
        <v>17662</v>
      </c>
      <c r="B784" s="71">
        <v>52</v>
      </c>
      <c r="C784" s="137">
        <v>1128.0899999999999</v>
      </c>
      <c r="D784" s="137">
        <v>653.4</v>
      </c>
      <c r="E784" s="138" t="s">
        <v>118</v>
      </c>
      <c r="F784" s="138" t="str">
        <f t="shared" si="12"/>
        <v>Profit</v>
      </c>
      <c r="G784" s="139" t="str">
        <f>VLOOKUP(E784,Questions!$B$12:$D$15,2,FALSE)</f>
        <v>Female</v>
      </c>
      <c r="H784" s="139" t="str">
        <f>VLOOKUP(E784,Questions!$B$12:$D$15,3,FALSE)</f>
        <v>Single</v>
      </c>
    </row>
    <row r="785" spans="1:8" x14ac:dyDescent="0.35">
      <c r="A785" s="71">
        <v>16241</v>
      </c>
      <c r="B785" s="71">
        <v>48</v>
      </c>
      <c r="C785" s="137">
        <v>1644.19</v>
      </c>
      <c r="D785" s="137">
        <v>0</v>
      </c>
      <c r="E785" s="138" t="s">
        <v>119</v>
      </c>
      <c r="F785" s="138" t="str">
        <f t="shared" si="12"/>
        <v>Profit</v>
      </c>
      <c r="G785" s="139" t="str">
        <f>VLOOKUP(E785,Questions!$B$12:$D$15,2,FALSE)</f>
        <v>Male</v>
      </c>
      <c r="H785" s="139" t="str">
        <f>VLOOKUP(E785,Questions!$B$12:$D$15,3,FALSE)</f>
        <v>Single</v>
      </c>
    </row>
    <row r="786" spans="1:8" x14ac:dyDescent="0.35">
      <c r="A786" s="71">
        <v>16884</v>
      </c>
      <c r="B786" s="71">
        <v>47</v>
      </c>
      <c r="C786" s="137">
        <v>1188.08</v>
      </c>
      <c r="D786" s="137">
        <v>0</v>
      </c>
      <c r="E786" s="138" t="s">
        <v>118</v>
      </c>
      <c r="F786" s="138" t="str">
        <f t="shared" si="12"/>
        <v>Profit</v>
      </c>
      <c r="G786" s="139" t="str">
        <f>VLOOKUP(E786,Questions!$B$12:$D$15,2,FALSE)</f>
        <v>Female</v>
      </c>
      <c r="H786" s="139" t="str">
        <f>VLOOKUP(E786,Questions!$B$12:$D$15,3,FALSE)</f>
        <v>Single</v>
      </c>
    </row>
    <row r="787" spans="1:8" x14ac:dyDescent="0.35">
      <c r="A787" s="71">
        <v>11764</v>
      </c>
      <c r="B787" s="71">
        <v>59</v>
      </c>
      <c r="C787" s="137">
        <v>1660.82</v>
      </c>
      <c r="D787" s="137">
        <v>1667.36</v>
      </c>
      <c r="E787" s="138" t="s">
        <v>117</v>
      </c>
      <c r="F787" s="138" t="str">
        <f t="shared" si="12"/>
        <v>Loss</v>
      </c>
      <c r="G787" s="139" t="str">
        <f>VLOOKUP(E787,Questions!$B$12:$D$15,2,FALSE)</f>
        <v>Female</v>
      </c>
      <c r="H787" s="139" t="str">
        <f>VLOOKUP(E787,Questions!$B$12:$D$15,3,FALSE)</f>
        <v>Married</v>
      </c>
    </row>
    <row r="788" spans="1:8" x14ac:dyDescent="0.35">
      <c r="A788" s="71">
        <v>16773</v>
      </c>
      <c r="B788" s="71">
        <v>27</v>
      </c>
      <c r="C788" s="137">
        <v>1548.36</v>
      </c>
      <c r="D788" s="137">
        <v>482.48</v>
      </c>
      <c r="E788" s="138" t="s">
        <v>117</v>
      </c>
      <c r="F788" s="138" t="str">
        <f t="shared" si="12"/>
        <v>Profit</v>
      </c>
      <c r="G788" s="139" t="str">
        <f>VLOOKUP(E788,Questions!$B$12:$D$15,2,FALSE)</f>
        <v>Female</v>
      </c>
      <c r="H788" s="139" t="str">
        <f>VLOOKUP(E788,Questions!$B$12:$D$15,3,FALSE)</f>
        <v>Married</v>
      </c>
    </row>
    <row r="789" spans="1:8" x14ac:dyDescent="0.35">
      <c r="A789" s="71">
        <v>12035</v>
      </c>
      <c r="B789" s="71">
        <v>68</v>
      </c>
      <c r="C789" s="137">
        <v>1697.84</v>
      </c>
      <c r="D789" s="137">
        <v>0</v>
      </c>
      <c r="E789" s="138" t="s">
        <v>118</v>
      </c>
      <c r="F789" s="138" t="str">
        <f t="shared" si="12"/>
        <v>Profit</v>
      </c>
      <c r="G789" s="139" t="str">
        <f>VLOOKUP(E789,Questions!$B$12:$D$15,2,FALSE)</f>
        <v>Female</v>
      </c>
      <c r="H789" s="139" t="str">
        <f>VLOOKUP(E789,Questions!$B$12:$D$15,3,FALSE)</f>
        <v>Single</v>
      </c>
    </row>
    <row r="790" spans="1:8" x14ac:dyDescent="0.35">
      <c r="A790" s="71">
        <v>13855</v>
      </c>
      <c r="B790" s="71">
        <v>34</v>
      </c>
      <c r="C790" s="137">
        <v>1235.1400000000001</v>
      </c>
      <c r="D790" s="137">
        <v>0</v>
      </c>
      <c r="E790" s="138" t="s">
        <v>118</v>
      </c>
      <c r="F790" s="138" t="str">
        <f t="shared" si="12"/>
        <v>Profit</v>
      </c>
      <c r="G790" s="139" t="str">
        <f>VLOOKUP(E790,Questions!$B$12:$D$15,2,FALSE)</f>
        <v>Female</v>
      </c>
      <c r="H790" s="139" t="str">
        <f>VLOOKUP(E790,Questions!$B$12:$D$15,3,FALSE)</f>
        <v>Single</v>
      </c>
    </row>
    <row r="791" spans="1:8" x14ac:dyDescent="0.35">
      <c r="A791" s="71">
        <v>12265</v>
      </c>
      <c r="B791" s="71">
        <v>65</v>
      </c>
      <c r="C791" s="137">
        <v>2554</v>
      </c>
      <c r="D791" s="137">
        <v>0</v>
      </c>
      <c r="E791" s="138" t="s">
        <v>107</v>
      </c>
      <c r="F791" s="138" t="str">
        <f t="shared" si="12"/>
        <v>Profit</v>
      </c>
      <c r="G791" s="139" t="str">
        <f>VLOOKUP(E791,Questions!$B$12:$D$15,2,FALSE)</f>
        <v>Male</v>
      </c>
      <c r="H791" s="139" t="str">
        <f>VLOOKUP(E791,Questions!$B$12:$D$15,3,FALSE)</f>
        <v>Married</v>
      </c>
    </row>
    <row r="792" spans="1:8" x14ac:dyDescent="0.35">
      <c r="A792" s="71">
        <v>19187</v>
      </c>
      <c r="B792" s="71">
        <v>43</v>
      </c>
      <c r="C792" s="137">
        <v>1157.68</v>
      </c>
      <c r="D792" s="137">
        <v>0</v>
      </c>
      <c r="E792" s="138" t="s">
        <v>119</v>
      </c>
      <c r="F792" s="138" t="str">
        <f t="shared" si="12"/>
        <v>Profit</v>
      </c>
      <c r="G792" s="139" t="str">
        <f>VLOOKUP(E792,Questions!$B$12:$D$15,2,FALSE)</f>
        <v>Male</v>
      </c>
      <c r="H792" s="139" t="str">
        <f>VLOOKUP(E792,Questions!$B$12:$D$15,3,FALSE)</f>
        <v>Single</v>
      </c>
    </row>
    <row r="793" spans="1:8" x14ac:dyDescent="0.35">
      <c r="A793" s="71">
        <v>15252</v>
      </c>
      <c r="B793" s="71">
        <v>33</v>
      </c>
      <c r="C793" s="137">
        <v>1534.27</v>
      </c>
      <c r="D793" s="137">
        <v>0</v>
      </c>
      <c r="E793" s="138" t="s">
        <v>118</v>
      </c>
      <c r="F793" s="138" t="str">
        <f t="shared" si="12"/>
        <v>Profit</v>
      </c>
      <c r="G793" s="139" t="str">
        <f>VLOOKUP(E793,Questions!$B$12:$D$15,2,FALSE)</f>
        <v>Female</v>
      </c>
      <c r="H793" s="139" t="str">
        <f>VLOOKUP(E793,Questions!$B$12:$D$15,3,FALSE)</f>
        <v>Single</v>
      </c>
    </row>
    <row r="794" spans="1:8" x14ac:dyDescent="0.35">
      <c r="A794" s="71">
        <v>19323</v>
      </c>
      <c r="B794" s="71">
        <v>76</v>
      </c>
      <c r="C794" s="137">
        <v>1002.96</v>
      </c>
      <c r="D794" s="137">
        <v>2252.1799999999998</v>
      </c>
      <c r="E794" s="138" t="s">
        <v>107</v>
      </c>
      <c r="F794" s="138" t="str">
        <f t="shared" si="12"/>
        <v>Loss</v>
      </c>
      <c r="G794" s="139" t="str">
        <f>VLOOKUP(E794,Questions!$B$12:$D$15,2,FALSE)</f>
        <v>Male</v>
      </c>
      <c r="H794" s="139" t="str">
        <f>VLOOKUP(E794,Questions!$B$12:$D$15,3,FALSE)</f>
        <v>Married</v>
      </c>
    </row>
    <row r="795" spans="1:8" x14ac:dyDescent="0.35">
      <c r="A795" s="71">
        <v>15760</v>
      </c>
      <c r="B795" s="71">
        <v>30</v>
      </c>
      <c r="C795" s="137">
        <v>1774.74</v>
      </c>
      <c r="D795" s="137">
        <v>0</v>
      </c>
      <c r="E795" s="138" t="s">
        <v>119</v>
      </c>
      <c r="F795" s="138" t="str">
        <f t="shared" si="12"/>
        <v>Profit</v>
      </c>
      <c r="G795" s="139" t="str">
        <f>VLOOKUP(E795,Questions!$B$12:$D$15,2,FALSE)</f>
        <v>Male</v>
      </c>
      <c r="H795" s="139" t="str">
        <f>VLOOKUP(E795,Questions!$B$12:$D$15,3,FALSE)</f>
        <v>Single</v>
      </c>
    </row>
    <row r="796" spans="1:8" x14ac:dyDescent="0.35">
      <c r="A796" s="71">
        <v>13677</v>
      </c>
      <c r="B796" s="71">
        <v>33</v>
      </c>
      <c r="C796" s="137">
        <v>1736.4</v>
      </c>
      <c r="D796" s="137">
        <v>0</v>
      </c>
      <c r="E796" s="138" t="s">
        <v>119</v>
      </c>
      <c r="F796" s="138" t="str">
        <f t="shared" si="12"/>
        <v>Profit</v>
      </c>
      <c r="G796" s="139" t="str">
        <f>VLOOKUP(E796,Questions!$B$12:$D$15,2,FALSE)</f>
        <v>Male</v>
      </c>
      <c r="H796" s="139" t="str">
        <f>VLOOKUP(E796,Questions!$B$12:$D$15,3,FALSE)</f>
        <v>Single</v>
      </c>
    </row>
    <row r="797" spans="1:8" x14ac:dyDescent="0.35">
      <c r="A797" s="71">
        <v>12853</v>
      </c>
      <c r="B797" s="71">
        <v>62</v>
      </c>
      <c r="C797" s="137">
        <v>1496.86</v>
      </c>
      <c r="D797" s="137">
        <v>0</v>
      </c>
      <c r="E797" s="138" t="s">
        <v>107</v>
      </c>
      <c r="F797" s="138" t="str">
        <f t="shared" si="12"/>
        <v>Profit</v>
      </c>
      <c r="G797" s="139" t="str">
        <f>VLOOKUP(E797,Questions!$B$12:$D$15,2,FALSE)</f>
        <v>Male</v>
      </c>
      <c r="H797" s="139" t="str">
        <f>VLOOKUP(E797,Questions!$B$12:$D$15,3,FALSE)</f>
        <v>Married</v>
      </c>
    </row>
    <row r="798" spans="1:8" x14ac:dyDescent="0.35">
      <c r="A798" s="71">
        <v>17040</v>
      </c>
      <c r="B798" s="71">
        <v>69</v>
      </c>
      <c r="C798" s="137">
        <v>2513.39</v>
      </c>
      <c r="D798" s="137">
        <v>25482.23</v>
      </c>
      <c r="E798" s="138" t="s">
        <v>119</v>
      </c>
      <c r="F798" s="138" t="str">
        <f t="shared" si="12"/>
        <v>Loss</v>
      </c>
      <c r="G798" s="139" t="str">
        <f>VLOOKUP(E798,Questions!$B$12:$D$15,2,FALSE)</f>
        <v>Male</v>
      </c>
      <c r="H798" s="139" t="str">
        <f>VLOOKUP(E798,Questions!$B$12:$D$15,3,FALSE)</f>
        <v>Single</v>
      </c>
    </row>
    <row r="799" spans="1:8" x14ac:dyDescent="0.35">
      <c r="A799" s="71">
        <v>12018</v>
      </c>
      <c r="B799" s="71">
        <v>68</v>
      </c>
      <c r="C799" s="137">
        <v>1708.35</v>
      </c>
      <c r="D799" s="137">
        <v>1476.48</v>
      </c>
      <c r="E799" s="138" t="s">
        <v>117</v>
      </c>
      <c r="F799" s="138" t="str">
        <f t="shared" si="12"/>
        <v>Profit</v>
      </c>
      <c r="G799" s="139" t="str">
        <f>VLOOKUP(E799,Questions!$B$12:$D$15,2,FALSE)</f>
        <v>Female</v>
      </c>
      <c r="H799" s="139" t="str">
        <f>VLOOKUP(E799,Questions!$B$12:$D$15,3,FALSE)</f>
        <v>Married</v>
      </c>
    </row>
    <row r="800" spans="1:8" x14ac:dyDescent="0.35">
      <c r="A800" s="71">
        <v>17084</v>
      </c>
      <c r="B800" s="71">
        <v>69</v>
      </c>
      <c r="C800" s="137">
        <v>1285.02</v>
      </c>
      <c r="D800" s="137">
        <v>0</v>
      </c>
      <c r="E800" s="138" t="s">
        <v>117</v>
      </c>
      <c r="F800" s="138" t="str">
        <f t="shared" si="12"/>
        <v>Profit</v>
      </c>
      <c r="G800" s="139" t="str">
        <f>VLOOKUP(E800,Questions!$B$12:$D$15,2,FALSE)</f>
        <v>Female</v>
      </c>
      <c r="H800" s="139" t="str">
        <f>VLOOKUP(E800,Questions!$B$12:$D$15,3,FALSE)</f>
        <v>Married</v>
      </c>
    </row>
    <row r="801" spans="1:8" x14ac:dyDescent="0.35">
      <c r="A801" s="71">
        <v>17214</v>
      </c>
      <c r="B801" s="71">
        <v>78</v>
      </c>
      <c r="C801" s="137">
        <v>2451.27</v>
      </c>
      <c r="D801" s="137">
        <v>0</v>
      </c>
      <c r="E801" s="138" t="s">
        <v>118</v>
      </c>
      <c r="F801" s="138" t="str">
        <f t="shared" si="12"/>
        <v>Profit</v>
      </c>
      <c r="G801" s="139" t="str">
        <f>VLOOKUP(E801,Questions!$B$12:$D$15,2,FALSE)</f>
        <v>Female</v>
      </c>
      <c r="H801" s="139" t="str">
        <f>VLOOKUP(E801,Questions!$B$12:$D$15,3,FALSE)</f>
        <v>Single</v>
      </c>
    </row>
    <row r="802" spans="1:8" x14ac:dyDescent="0.35">
      <c r="A802" s="71">
        <v>15771</v>
      </c>
      <c r="B802" s="71">
        <v>41</v>
      </c>
      <c r="C802" s="137">
        <v>1456.69</v>
      </c>
      <c r="D802" s="137">
        <v>2111.2800000000002</v>
      </c>
      <c r="E802" s="138" t="s">
        <v>107</v>
      </c>
      <c r="F802" s="138" t="str">
        <f t="shared" si="12"/>
        <v>Loss</v>
      </c>
      <c r="G802" s="139" t="str">
        <f>VLOOKUP(E802,Questions!$B$12:$D$15,2,FALSE)</f>
        <v>Male</v>
      </c>
      <c r="H802" s="139" t="str">
        <f>VLOOKUP(E802,Questions!$B$12:$D$15,3,FALSE)</f>
        <v>Married</v>
      </c>
    </row>
    <row r="803" spans="1:8" x14ac:dyDescent="0.35">
      <c r="A803" s="71">
        <v>17208</v>
      </c>
      <c r="B803" s="71">
        <v>45</v>
      </c>
      <c r="C803" s="137">
        <v>1820.93</v>
      </c>
      <c r="D803" s="137">
        <v>1185.6099999999999</v>
      </c>
      <c r="E803" s="138" t="s">
        <v>117</v>
      </c>
      <c r="F803" s="138" t="str">
        <f t="shared" si="12"/>
        <v>Profit</v>
      </c>
      <c r="G803" s="139" t="str">
        <f>VLOOKUP(E803,Questions!$B$12:$D$15,2,FALSE)</f>
        <v>Female</v>
      </c>
      <c r="H803" s="139" t="str">
        <f>VLOOKUP(E803,Questions!$B$12:$D$15,3,FALSE)</f>
        <v>Married</v>
      </c>
    </row>
    <row r="804" spans="1:8" x14ac:dyDescent="0.35">
      <c r="A804" s="71">
        <v>15890</v>
      </c>
      <c r="B804" s="71">
        <v>44</v>
      </c>
      <c r="C804" s="137">
        <v>1744.57</v>
      </c>
      <c r="D804" s="137">
        <v>0</v>
      </c>
      <c r="E804" s="138" t="s">
        <v>117</v>
      </c>
      <c r="F804" s="138" t="str">
        <f t="shared" si="12"/>
        <v>Profit</v>
      </c>
      <c r="G804" s="139" t="str">
        <f>VLOOKUP(E804,Questions!$B$12:$D$15,2,FALSE)</f>
        <v>Female</v>
      </c>
      <c r="H804" s="139" t="str">
        <f>VLOOKUP(E804,Questions!$B$12:$D$15,3,FALSE)</f>
        <v>Married</v>
      </c>
    </row>
    <row r="805" spans="1:8" x14ac:dyDescent="0.35">
      <c r="A805" s="71">
        <v>18551</v>
      </c>
      <c r="B805" s="71">
        <v>17</v>
      </c>
      <c r="C805" s="137">
        <v>1816.14</v>
      </c>
      <c r="D805" s="137">
        <v>1560.08</v>
      </c>
      <c r="E805" s="138" t="s">
        <v>119</v>
      </c>
      <c r="F805" s="138" t="str">
        <f t="shared" si="12"/>
        <v>Profit</v>
      </c>
      <c r="G805" s="139" t="str">
        <f>VLOOKUP(E805,Questions!$B$12:$D$15,2,FALSE)</f>
        <v>Male</v>
      </c>
      <c r="H805" s="139" t="str">
        <f>VLOOKUP(E805,Questions!$B$12:$D$15,3,FALSE)</f>
        <v>Single</v>
      </c>
    </row>
    <row r="806" spans="1:8" x14ac:dyDescent="0.35">
      <c r="A806" s="71">
        <v>19666</v>
      </c>
      <c r="B806" s="71">
        <v>75</v>
      </c>
      <c r="C806" s="137">
        <v>1868.02</v>
      </c>
      <c r="D806" s="137">
        <v>0</v>
      </c>
      <c r="E806" s="138" t="s">
        <v>117</v>
      </c>
      <c r="F806" s="138" t="str">
        <f t="shared" si="12"/>
        <v>Profit</v>
      </c>
      <c r="G806" s="139" t="str">
        <f>VLOOKUP(E806,Questions!$B$12:$D$15,2,FALSE)</f>
        <v>Female</v>
      </c>
      <c r="H806" s="139" t="str">
        <f>VLOOKUP(E806,Questions!$B$12:$D$15,3,FALSE)</f>
        <v>Married</v>
      </c>
    </row>
    <row r="807" spans="1:8" x14ac:dyDescent="0.35">
      <c r="A807" s="71">
        <v>16625</v>
      </c>
      <c r="B807" s="71">
        <v>70</v>
      </c>
      <c r="C807" s="137">
        <v>1618.4</v>
      </c>
      <c r="D807" s="137">
        <v>0</v>
      </c>
      <c r="E807" s="138" t="s">
        <v>119</v>
      </c>
      <c r="F807" s="138" t="str">
        <f t="shared" si="12"/>
        <v>Profit</v>
      </c>
      <c r="G807" s="139" t="str">
        <f>VLOOKUP(E807,Questions!$B$12:$D$15,2,FALSE)</f>
        <v>Male</v>
      </c>
      <c r="H807" s="139" t="str">
        <f>VLOOKUP(E807,Questions!$B$12:$D$15,3,FALSE)</f>
        <v>Single</v>
      </c>
    </row>
    <row r="808" spans="1:8" x14ac:dyDescent="0.35">
      <c r="A808" s="71">
        <v>15008</v>
      </c>
      <c r="B808" s="71">
        <v>31</v>
      </c>
      <c r="C808" s="137">
        <v>1859.56</v>
      </c>
      <c r="D808" s="137">
        <v>0</v>
      </c>
      <c r="E808" s="138" t="s">
        <v>117</v>
      </c>
      <c r="F808" s="138" t="str">
        <f t="shared" si="12"/>
        <v>Profit</v>
      </c>
      <c r="G808" s="139" t="str">
        <f>VLOOKUP(E808,Questions!$B$12:$D$15,2,FALSE)</f>
        <v>Female</v>
      </c>
      <c r="H808" s="139" t="str">
        <f>VLOOKUP(E808,Questions!$B$12:$D$15,3,FALSE)</f>
        <v>Married</v>
      </c>
    </row>
    <row r="809" spans="1:8" x14ac:dyDescent="0.35">
      <c r="A809" s="71">
        <v>11365</v>
      </c>
      <c r="B809" s="71">
        <v>54</v>
      </c>
      <c r="C809" s="137">
        <v>2188.73</v>
      </c>
      <c r="D809" s="137">
        <v>0</v>
      </c>
      <c r="E809" s="138" t="s">
        <v>119</v>
      </c>
      <c r="F809" s="138" t="str">
        <f t="shared" si="12"/>
        <v>Profit</v>
      </c>
      <c r="G809" s="139" t="str">
        <f>VLOOKUP(E809,Questions!$B$12:$D$15,2,FALSE)</f>
        <v>Male</v>
      </c>
      <c r="H809" s="139" t="str">
        <f>VLOOKUP(E809,Questions!$B$12:$D$15,3,FALSE)</f>
        <v>Single</v>
      </c>
    </row>
    <row r="810" spans="1:8" x14ac:dyDescent="0.35">
      <c r="A810" s="71">
        <v>16870</v>
      </c>
      <c r="B810" s="71">
        <v>61</v>
      </c>
      <c r="C810" s="137">
        <v>1536.51</v>
      </c>
      <c r="D810" s="137">
        <v>0</v>
      </c>
      <c r="E810" s="138" t="s">
        <v>117</v>
      </c>
      <c r="F810" s="138" t="str">
        <f t="shared" si="12"/>
        <v>Profit</v>
      </c>
      <c r="G810" s="139" t="str">
        <f>VLOOKUP(E810,Questions!$B$12:$D$15,2,FALSE)</f>
        <v>Female</v>
      </c>
      <c r="H810" s="139" t="str">
        <f>VLOOKUP(E810,Questions!$B$12:$D$15,3,FALSE)</f>
        <v>Married</v>
      </c>
    </row>
    <row r="811" spans="1:8" x14ac:dyDescent="0.35">
      <c r="A811" s="71">
        <v>19348</v>
      </c>
      <c r="B811" s="71">
        <v>33</v>
      </c>
      <c r="C811" s="137">
        <v>1727.55</v>
      </c>
      <c r="D811" s="137">
        <v>713.96</v>
      </c>
      <c r="E811" s="138" t="s">
        <v>119</v>
      </c>
      <c r="F811" s="138" t="str">
        <f t="shared" si="12"/>
        <v>Profit</v>
      </c>
      <c r="G811" s="139" t="str">
        <f>VLOOKUP(E811,Questions!$B$12:$D$15,2,FALSE)</f>
        <v>Male</v>
      </c>
      <c r="H811" s="139" t="str">
        <f>VLOOKUP(E811,Questions!$B$12:$D$15,3,FALSE)</f>
        <v>Single</v>
      </c>
    </row>
    <row r="812" spans="1:8" x14ac:dyDescent="0.35">
      <c r="A812" s="71">
        <v>18498</v>
      </c>
      <c r="B812" s="71">
        <v>73</v>
      </c>
      <c r="C812" s="137">
        <v>1950.51</v>
      </c>
      <c r="D812" s="137">
        <v>0</v>
      </c>
      <c r="E812" s="138" t="s">
        <v>119</v>
      </c>
      <c r="F812" s="138" t="str">
        <f t="shared" si="12"/>
        <v>Profit</v>
      </c>
      <c r="G812" s="139" t="str">
        <f>VLOOKUP(E812,Questions!$B$12:$D$15,2,FALSE)</f>
        <v>Male</v>
      </c>
      <c r="H812" s="139" t="str">
        <f>VLOOKUP(E812,Questions!$B$12:$D$15,3,FALSE)</f>
        <v>Single</v>
      </c>
    </row>
    <row r="813" spans="1:8" x14ac:dyDescent="0.35">
      <c r="A813" s="71">
        <v>19193</v>
      </c>
      <c r="B813" s="71">
        <v>29</v>
      </c>
      <c r="C813" s="137">
        <v>1668.45</v>
      </c>
      <c r="D813" s="137">
        <v>0</v>
      </c>
      <c r="E813" s="138" t="s">
        <v>118</v>
      </c>
      <c r="F813" s="138" t="str">
        <f t="shared" si="12"/>
        <v>Profit</v>
      </c>
      <c r="G813" s="139" t="str">
        <f>VLOOKUP(E813,Questions!$B$12:$D$15,2,FALSE)</f>
        <v>Female</v>
      </c>
      <c r="H813" s="139" t="str">
        <f>VLOOKUP(E813,Questions!$B$12:$D$15,3,FALSE)</f>
        <v>Single</v>
      </c>
    </row>
    <row r="814" spans="1:8" x14ac:dyDescent="0.35">
      <c r="A814" s="71">
        <v>13817</v>
      </c>
      <c r="B814" s="71">
        <v>60</v>
      </c>
      <c r="C814" s="137">
        <v>1779.77</v>
      </c>
      <c r="D814" s="137">
        <v>0</v>
      </c>
      <c r="E814" s="138" t="s">
        <v>117</v>
      </c>
      <c r="F814" s="138" t="str">
        <f t="shared" si="12"/>
        <v>Profit</v>
      </c>
      <c r="G814" s="139" t="str">
        <f>VLOOKUP(E814,Questions!$B$12:$D$15,2,FALSE)</f>
        <v>Female</v>
      </c>
      <c r="H814" s="139" t="str">
        <f>VLOOKUP(E814,Questions!$B$12:$D$15,3,FALSE)</f>
        <v>Married</v>
      </c>
    </row>
    <row r="815" spans="1:8" x14ac:dyDescent="0.35">
      <c r="A815" s="71">
        <v>15179</v>
      </c>
      <c r="B815" s="71">
        <v>18</v>
      </c>
      <c r="C815" s="137">
        <v>2054.66</v>
      </c>
      <c r="D815" s="137">
        <v>0</v>
      </c>
      <c r="E815" s="138" t="s">
        <v>118</v>
      </c>
      <c r="F815" s="138" t="str">
        <f t="shared" si="12"/>
        <v>Profit</v>
      </c>
      <c r="G815" s="139" t="str">
        <f>VLOOKUP(E815,Questions!$B$12:$D$15,2,FALSE)</f>
        <v>Female</v>
      </c>
      <c r="H815" s="139" t="str">
        <f>VLOOKUP(E815,Questions!$B$12:$D$15,3,FALSE)</f>
        <v>Single</v>
      </c>
    </row>
    <row r="816" spans="1:8" x14ac:dyDescent="0.35">
      <c r="A816" s="71">
        <v>14536</v>
      </c>
      <c r="B816" s="71">
        <v>64</v>
      </c>
      <c r="C816" s="137">
        <v>1821.73</v>
      </c>
      <c r="D816" s="137">
        <v>0</v>
      </c>
      <c r="E816" s="138" t="s">
        <v>117</v>
      </c>
      <c r="F816" s="138" t="str">
        <f t="shared" si="12"/>
        <v>Profit</v>
      </c>
      <c r="G816" s="139" t="str">
        <f>VLOOKUP(E816,Questions!$B$12:$D$15,2,FALSE)</f>
        <v>Female</v>
      </c>
      <c r="H816" s="139" t="str">
        <f>VLOOKUP(E816,Questions!$B$12:$D$15,3,FALSE)</f>
        <v>Married</v>
      </c>
    </row>
    <row r="817" spans="1:8" x14ac:dyDescent="0.35">
      <c r="A817" s="71">
        <v>19442</v>
      </c>
      <c r="B817" s="71">
        <v>46</v>
      </c>
      <c r="C817" s="137">
        <v>1608.2</v>
      </c>
      <c r="D817" s="137">
        <v>0</v>
      </c>
      <c r="E817" s="138" t="s">
        <v>118</v>
      </c>
      <c r="F817" s="138" t="str">
        <f t="shared" si="12"/>
        <v>Profit</v>
      </c>
      <c r="G817" s="139" t="str">
        <f>VLOOKUP(E817,Questions!$B$12:$D$15,2,FALSE)</f>
        <v>Female</v>
      </c>
      <c r="H817" s="139" t="str">
        <f>VLOOKUP(E817,Questions!$B$12:$D$15,3,FALSE)</f>
        <v>Single</v>
      </c>
    </row>
    <row r="818" spans="1:8" x14ac:dyDescent="0.35">
      <c r="A818" s="71">
        <v>18746</v>
      </c>
      <c r="B818" s="71">
        <v>26</v>
      </c>
      <c r="C818" s="137">
        <v>1753.1</v>
      </c>
      <c r="D818" s="137">
        <v>0</v>
      </c>
      <c r="E818" s="138" t="s">
        <v>119</v>
      </c>
      <c r="F818" s="138" t="str">
        <f t="shared" si="12"/>
        <v>Profit</v>
      </c>
      <c r="G818" s="139" t="str">
        <f>VLOOKUP(E818,Questions!$B$12:$D$15,2,FALSE)</f>
        <v>Male</v>
      </c>
      <c r="H818" s="139" t="str">
        <f>VLOOKUP(E818,Questions!$B$12:$D$15,3,FALSE)</f>
        <v>Single</v>
      </c>
    </row>
    <row r="819" spans="1:8" x14ac:dyDescent="0.35">
      <c r="A819" s="71">
        <v>13036</v>
      </c>
      <c r="B819" s="71">
        <v>53</v>
      </c>
      <c r="C819" s="137">
        <v>1972.88</v>
      </c>
      <c r="D819" s="137">
        <v>0</v>
      </c>
      <c r="E819" s="138" t="s">
        <v>107</v>
      </c>
      <c r="F819" s="138" t="str">
        <f t="shared" si="12"/>
        <v>Profit</v>
      </c>
      <c r="G819" s="139" t="str">
        <f>VLOOKUP(E819,Questions!$B$12:$D$15,2,FALSE)</f>
        <v>Male</v>
      </c>
      <c r="H819" s="139" t="str">
        <f>VLOOKUP(E819,Questions!$B$12:$D$15,3,FALSE)</f>
        <v>Married</v>
      </c>
    </row>
    <row r="820" spans="1:8" x14ac:dyDescent="0.35">
      <c r="A820" s="71">
        <v>16423</v>
      </c>
      <c r="B820" s="71">
        <v>49</v>
      </c>
      <c r="C820" s="137">
        <v>2192.46</v>
      </c>
      <c r="D820" s="137">
        <v>0</v>
      </c>
      <c r="E820" s="138" t="s">
        <v>117</v>
      </c>
      <c r="F820" s="138" t="str">
        <f t="shared" si="12"/>
        <v>Profit</v>
      </c>
      <c r="G820" s="139" t="str">
        <f>VLOOKUP(E820,Questions!$B$12:$D$15,2,FALSE)</f>
        <v>Female</v>
      </c>
      <c r="H820" s="139" t="str">
        <f>VLOOKUP(E820,Questions!$B$12:$D$15,3,FALSE)</f>
        <v>Married</v>
      </c>
    </row>
    <row r="821" spans="1:8" x14ac:dyDescent="0.35">
      <c r="A821" s="71">
        <v>12734</v>
      </c>
      <c r="B821" s="71">
        <v>27</v>
      </c>
      <c r="C821" s="137">
        <v>1187.47</v>
      </c>
      <c r="D821" s="137">
        <v>1952.59</v>
      </c>
      <c r="E821" s="138" t="s">
        <v>107</v>
      </c>
      <c r="F821" s="138" t="str">
        <f t="shared" si="12"/>
        <v>Loss</v>
      </c>
      <c r="G821" s="139" t="str">
        <f>VLOOKUP(E821,Questions!$B$12:$D$15,2,FALSE)</f>
        <v>Male</v>
      </c>
      <c r="H821" s="139" t="str">
        <f>VLOOKUP(E821,Questions!$B$12:$D$15,3,FALSE)</f>
        <v>Married</v>
      </c>
    </row>
    <row r="822" spans="1:8" x14ac:dyDescent="0.35">
      <c r="A822" s="71">
        <v>14996</v>
      </c>
      <c r="B822" s="71">
        <v>80</v>
      </c>
      <c r="C822" s="137">
        <v>1754.45</v>
      </c>
      <c r="D822" s="137">
        <v>3431.26</v>
      </c>
      <c r="E822" s="138" t="s">
        <v>107</v>
      </c>
      <c r="F822" s="138" t="str">
        <f t="shared" si="12"/>
        <v>Loss</v>
      </c>
      <c r="G822" s="139" t="str">
        <f>VLOOKUP(E822,Questions!$B$12:$D$15,2,FALSE)</f>
        <v>Male</v>
      </c>
      <c r="H822" s="139" t="str">
        <f>VLOOKUP(E822,Questions!$B$12:$D$15,3,FALSE)</f>
        <v>Married</v>
      </c>
    </row>
    <row r="823" spans="1:8" x14ac:dyDescent="0.35">
      <c r="A823" s="71">
        <v>19456</v>
      </c>
      <c r="B823" s="71">
        <v>67</v>
      </c>
      <c r="C823" s="137">
        <v>1573.67</v>
      </c>
      <c r="D823" s="137">
        <v>0</v>
      </c>
      <c r="E823" s="138" t="s">
        <v>117</v>
      </c>
      <c r="F823" s="138" t="str">
        <f t="shared" si="12"/>
        <v>Profit</v>
      </c>
      <c r="G823" s="139" t="str">
        <f>VLOOKUP(E823,Questions!$B$12:$D$15,2,FALSE)</f>
        <v>Female</v>
      </c>
      <c r="H823" s="139" t="str">
        <f>VLOOKUP(E823,Questions!$B$12:$D$15,3,FALSE)</f>
        <v>Married</v>
      </c>
    </row>
    <row r="824" spans="1:8" x14ac:dyDescent="0.35">
      <c r="A824" s="71">
        <v>13140</v>
      </c>
      <c r="B824" s="71">
        <v>19</v>
      </c>
      <c r="C824" s="137">
        <v>803.69</v>
      </c>
      <c r="D824" s="137">
        <v>0</v>
      </c>
      <c r="E824" s="138" t="s">
        <v>118</v>
      </c>
      <c r="F824" s="138" t="str">
        <f t="shared" si="12"/>
        <v>Profit</v>
      </c>
      <c r="G824" s="139" t="str">
        <f>VLOOKUP(E824,Questions!$B$12:$D$15,2,FALSE)</f>
        <v>Female</v>
      </c>
      <c r="H824" s="139" t="str">
        <f>VLOOKUP(E824,Questions!$B$12:$D$15,3,FALSE)</f>
        <v>Single</v>
      </c>
    </row>
    <row r="825" spans="1:8" x14ac:dyDescent="0.35">
      <c r="A825" s="71">
        <v>19646</v>
      </c>
      <c r="B825" s="71">
        <v>62</v>
      </c>
      <c r="C825" s="137">
        <v>1935.94</v>
      </c>
      <c r="D825" s="137">
        <v>1407.55</v>
      </c>
      <c r="E825" s="138" t="s">
        <v>107</v>
      </c>
      <c r="F825" s="138" t="str">
        <f t="shared" si="12"/>
        <v>Profit</v>
      </c>
      <c r="G825" s="139" t="str">
        <f>VLOOKUP(E825,Questions!$B$12:$D$15,2,FALSE)</f>
        <v>Male</v>
      </c>
      <c r="H825" s="139" t="str">
        <f>VLOOKUP(E825,Questions!$B$12:$D$15,3,FALSE)</f>
        <v>Married</v>
      </c>
    </row>
    <row r="826" spans="1:8" x14ac:dyDescent="0.35">
      <c r="A826" s="71">
        <v>12772</v>
      </c>
      <c r="B826" s="71">
        <v>29</v>
      </c>
      <c r="C826" s="137">
        <v>1246.0999999999999</v>
      </c>
      <c r="D826" s="137">
        <v>618.15</v>
      </c>
      <c r="E826" s="138" t="s">
        <v>119</v>
      </c>
      <c r="F826" s="138" t="str">
        <f t="shared" si="12"/>
        <v>Profit</v>
      </c>
      <c r="G826" s="139" t="str">
        <f>VLOOKUP(E826,Questions!$B$12:$D$15,2,FALSE)</f>
        <v>Male</v>
      </c>
      <c r="H826" s="139" t="str">
        <f>VLOOKUP(E826,Questions!$B$12:$D$15,3,FALSE)</f>
        <v>Single</v>
      </c>
    </row>
    <row r="827" spans="1:8" x14ac:dyDescent="0.35">
      <c r="A827" s="71">
        <v>17703</v>
      </c>
      <c r="B827" s="71">
        <v>70</v>
      </c>
      <c r="C827" s="137">
        <v>729.6</v>
      </c>
      <c r="D827" s="137">
        <v>0</v>
      </c>
      <c r="E827" s="138" t="s">
        <v>107</v>
      </c>
      <c r="F827" s="138" t="str">
        <f t="shared" si="12"/>
        <v>Profit</v>
      </c>
      <c r="G827" s="139" t="str">
        <f>VLOOKUP(E827,Questions!$B$12:$D$15,2,FALSE)</f>
        <v>Male</v>
      </c>
      <c r="H827" s="139" t="str">
        <f>VLOOKUP(E827,Questions!$B$12:$D$15,3,FALSE)</f>
        <v>Married</v>
      </c>
    </row>
    <row r="828" spans="1:8" x14ac:dyDescent="0.35">
      <c r="A828" s="71">
        <v>17415</v>
      </c>
      <c r="B828" s="71">
        <v>23</v>
      </c>
      <c r="C828" s="137">
        <v>496.75</v>
      </c>
      <c r="D828" s="137">
        <v>0</v>
      </c>
      <c r="E828" s="138" t="s">
        <v>119</v>
      </c>
      <c r="F828" s="138" t="str">
        <f t="shared" si="12"/>
        <v>Profit</v>
      </c>
      <c r="G828" s="139" t="str">
        <f>VLOOKUP(E828,Questions!$B$12:$D$15,2,FALSE)</f>
        <v>Male</v>
      </c>
      <c r="H828" s="139" t="str">
        <f>VLOOKUP(E828,Questions!$B$12:$D$15,3,FALSE)</f>
        <v>Single</v>
      </c>
    </row>
    <row r="829" spans="1:8" x14ac:dyDescent="0.35">
      <c r="A829" s="71">
        <v>18383</v>
      </c>
      <c r="B829" s="71">
        <v>77</v>
      </c>
      <c r="C829" s="137">
        <v>1698.21</v>
      </c>
      <c r="D829" s="137">
        <v>611.04999999999995</v>
      </c>
      <c r="E829" s="138" t="s">
        <v>107</v>
      </c>
      <c r="F829" s="138" t="str">
        <f t="shared" si="12"/>
        <v>Profit</v>
      </c>
      <c r="G829" s="139" t="str">
        <f>VLOOKUP(E829,Questions!$B$12:$D$15,2,FALSE)</f>
        <v>Male</v>
      </c>
      <c r="H829" s="139" t="str">
        <f>VLOOKUP(E829,Questions!$B$12:$D$15,3,FALSE)</f>
        <v>Married</v>
      </c>
    </row>
    <row r="830" spans="1:8" x14ac:dyDescent="0.35">
      <c r="A830" s="71">
        <v>19637</v>
      </c>
      <c r="B830" s="71">
        <v>22</v>
      </c>
      <c r="C830" s="137">
        <v>1431.81</v>
      </c>
      <c r="D830" s="137">
        <v>0</v>
      </c>
      <c r="E830" s="138" t="s">
        <v>119</v>
      </c>
      <c r="F830" s="138" t="str">
        <f t="shared" si="12"/>
        <v>Profit</v>
      </c>
      <c r="G830" s="139" t="str">
        <f>VLOOKUP(E830,Questions!$B$12:$D$15,2,FALSE)</f>
        <v>Male</v>
      </c>
      <c r="H830" s="139" t="str">
        <f>VLOOKUP(E830,Questions!$B$12:$D$15,3,FALSE)</f>
        <v>Single</v>
      </c>
    </row>
    <row r="831" spans="1:8" x14ac:dyDescent="0.35">
      <c r="A831" s="71">
        <v>14402</v>
      </c>
      <c r="B831" s="71">
        <v>78</v>
      </c>
      <c r="C831" s="137">
        <v>2064.7600000000002</v>
      </c>
      <c r="D831" s="137">
        <v>1491.79</v>
      </c>
      <c r="E831" s="138" t="s">
        <v>119</v>
      </c>
      <c r="F831" s="138" t="str">
        <f t="shared" si="12"/>
        <v>Profit</v>
      </c>
      <c r="G831" s="139" t="str">
        <f>VLOOKUP(E831,Questions!$B$12:$D$15,2,FALSE)</f>
        <v>Male</v>
      </c>
      <c r="H831" s="139" t="str">
        <f>VLOOKUP(E831,Questions!$B$12:$D$15,3,FALSE)</f>
        <v>Single</v>
      </c>
    </row>
    <row r="832" spans="1:8" x14ac:dyDescent="0.35">
      <c r="A832" s="71">
        <v>14185</v>
      </c>
      <c r="B832" s="71">
        <v>20</v>
      </c>
      <c r="C832" s="137">
        <v>1779.64</v>
      </c>
      <c r="D832" s="137">
        <v>0</v>
      </c>
      <c r="E832" s="138" t="s">
        <v>119</v>
      </c>
      <c r="F832" s="138" t="str">
        <f t="shared" si="12"/>
        <v>Profit</v>
      </c>
      <c r="G832" s="139" t="str">
        <f>VLOOKUP(E832,Questions!$B$12:$D$15,2,FALSE)</f>
        <v>Male</v>
      </c>
      <c r="H832" s="139" t="str">
        <f>VLOOKUP(E832,Questions!$B$12:$D$15,3,FALSE)</f>
        <v>Single</v>
      </c>
    </row>
    <row r="833" spans="1:8" x14ac:dyDescent="0.35">
      <c r="A833" s="71">
        <v>13302</v>
      </c>
      <c r="B833" s="71">
        <v>16</v>
      </c>
      <c r="C833" s="137">
        <v>1570.78</v>
      </c>
      <c r="D833" s="137">
        <v>0</v>
      </c>
      <c r="E833" s="138" t="s">
        <v>118</v>
      </c>
      <c r="F833" s="138" t="str">
        <f t="shared" si="12"/>
        <v>Profit</v>
      </c>
      <c r="G833" s="139" t="str">
        <f>VLOOKUP(E833,Questions!$B$12:$D$15,2,FALSE)</f>
        <v>Female</v>
      </c>
      <c r="H833" s="139" t="str">
        <f>VLOOKUP(E833,Questions!$B$12:$D$15,3,FALSE)</f>
        <v>Single</v>
      </c>
    </row>
    <row r="834" spans="1:8" x14ac:dyDescent="0.35">
      <c r="A834" s="71">
        <v>11816</v>
      </c>
      <c r="B834" s="71">
        <v>55</v>
      </c>
      <c r="C834" s="137">
        <v>1405.82</v>
      </c>
      <c r="D834" s="137">
        <v>189.8</v>
      </c>
      <c r="E834" s="138" t="s">
        <v>118</v>
      </c>
      <c r="F834" s="138" t="str">
        <f t="shared" si="12"/>
        <v>Profit</v>
      </c>
      <c r="G834" s="139" t="str">
        <f>VLOOKUP(E834,Questions!$B$12:$D$15,2,FALSE)</f>
        <v>Female</v>
      </c>
      <c r="H834" s="139" t="str">
        <f>VLOOKUP(E834,Questions!$B$12:$D$15,3,FALSE)</f>
        <v>Single</v>
      </c>
    </row>
    <row r="835" spans="1:8" x14ac:dyDescent="0.35">
      <c r="A835" s="71">
        <v>13047</v>
      </c>
      <c r="B835" s="71">
        <v>45</v>
      </c>
      <c r="C835" s="137">
        <v>1917.56</v>
      </c>
      <c r="D835" s="137">
        <v>0</v>
      </c>
      <c r="E835" s="138" t="s">
        <v>119</v>
      </c>
      <c r="F835" s="138" t="str">
        <f t="shared" ref="F835:F898" si="13">IF(C835&gt;D835, "Profit","Loss")</f>
        <v>Profit</v>
      </c>
      <c r="G835" s="139" t="str">
        <f>VLOOKUP(E835,Questions!$B$12:$D$15,2,FALSE)</f>
        <v>Male</v>
      </c>
      <c r="H835" s="139" t="str">
        <f>VLOOKUP(E835,Questions!$B$12:$D$15,3,FALSE)</f>
        <v>Single</v>
      </c>
    </row>
    <row r="836" spans="1:8" x14ac:dyDescent="0.35">
      <c r="A836" s="71">
        <v>18068</v>
      </c>
      <c r="B836" s="71">
        <v>18</v>
      </c>
      <c r="C836" s="137">
        <v>1614.77</v>
      </c>
      <c r="D836" s="137">
        <v>1270.49</v>
      </c>
      <c r="E836" s="138" t="s">
        <v>119</v>
      </c>
      <c r="F836" s="138" t="str">
        <f t="shared" si="13"/>
        <v>Profit</v>
      </c>
      <c r="G836" s="139" t="str">
        <f>VLOOKUP(E836,Questions!$B$12:$D$15,2,FALSE)</f>
        <v>Male</v>
      </c>
      <c r="H836" s="139" t="str">
        <f>VLOOKUP(E836,Questions!$B$12:$D$15,3,FALSE)</f>
        <v>Single</v>
      </c>
    </row>
    <row r="837" spans="1:8" x14ac:dyDescent="0.35">
      <c r="A837" s="71">
        <v>17942</v>
      </c>
      <c r="B837" s="71">
        <v>41</v>
      </c>
      <c r="C837" s="137">
        <v>640.79</v>
      </c>
      <c r="D837" s="137">
        <v>0</v>
      </c>
      <c r="E837" s="138" t="s">
        <v>118</v>
      </c>
      <c r="F837" s="138" t="str">
        <f t="shared" si="13"/>
        <v>Profit</v>
      </c>
      <c r="G837" s="139" t="str">
        <f>VLOOKUP(E837,Questions!$B$12:$D$15,2,FALSE)</f>
        <v>Female</v>
      </c>
      <c r="H837" s="139" t="str">
        <f>VLOOKUP(E837,Questions!$B$12:$D$15,3,FALSE)</f>
        <v>Single</v>
      </c>
    </row>
    <row r="838" spans="1:8" x14ac:dyDescent="0.35">
      <c r="A838" s="71">
        <v>14570</v>
      </c>
      <c r="B838" s="71">
        <v>50</v>
      </c>
      <c r="C838" s="137">
        <v>757.53</v>
      </c>
      <c r="D838" s="137">
        <v>0</v>
      </c>
      <c r="E838" s="138" t="s">
        <v>107</v>
      </c>
      <c r="F838" s="138" t="str">
        <f t="shared" si="13"/>
        <v>Profit</v>
      </c>
      <c r="G838" s="139" t="str">
        <f>VLOOKUP(E838,Questions!$B$12:$D$15,2,FALSE)</f>
        <v>Male</v>
      </c>
      <c r="H838" s="139" t="str">
        <f>VLOOKUP(E838,Questions!$B$12:$D$15,3,FALSE)</f>
        <v>Married</v>
      </c>
    </row>
    <row r="839" spans="1:8" x14ac:dyDescent="0.35">
      <c r="A839" s="71">
        <v>14453</v>
      </c>
      <c r="B839" s="71">
        <v>67</v>
      </c>
      <c r="C839" s="137">
        <v>1940.51</v>
      </c>
      <c r="D839" s="137">
        <v>0</v>
      </c>
      <c r="E839" s="138" t="s">
        <v>107</v>
      </c>
      <c r="F839" s="138" t="str">
        <f t="shared" si="13"/>
        <v>Profit</v>
      </c>
      <c r="G839" s="139" t="str">
        <f>VLOOKUP(E839,Questions!$B$12:$D$15,2,FALSE)</f>
        <v>Male</v>
      </c>
      <c r="H839" s="139" t="str">
        <f>VLOOKUP(E839,Questions!$B$12:$D$15,3,FALSE)</f>
        <v>Married</v>
      </c>
    </row>
    <row r="840" spans="1:8" x14ac:dyDescent="0.35">
      <c r="A840" s="71">
        <v>15465</v>
      </c>
      <c r="B840" s="71">
        <v>35</v>
      </c>
      <c r="C840" s="137">
        <v>1801.59</v>
      </c>
      <c r="D840" s="137">
        <v>0</v>
      </c>
      <c r="E840" s="138" t="s">
        <v>117</v>
      </c>
      <c r="F840" s="138" t="str">
        <f t="shared" si="13"/>
        <v>Profit</v>
      </c>
      <c r="G840" s="139" t="str">
        <f>VLOOKUP(E840,Questions!$B$12:$D$15,2,FALSE)</f>
        <v>Female</v>
      </c>
      <c r="H840" s="139" t="str">
        <f>VLOOKUP(E840,Questions!$B$12:$D$15,3,FALSE)</f>
        <v>Married</v>
      </c>
    </row>
    <row r="841" spans="1:8" x14ac:dyDescent="0.35">
      <c r="A841" s="71">
        <v>11444</v>
      </c>
      <c r="B841" s="71">
        <v>18</v>
      </c>
      <c r="C841" s="137">
        <v>1585.98</v>
      </c>
      <c r="D841" s="137">
        <v>1396.92</v>
      </c>
      <c r="E841" s="138" t="s">
        <v>118</v>
      </c>
      <c r="F841" s="138" t="str">
        <f t="shared" si="13"/>
        <v>Profit</v>
      </c>
      <c r="G841" s="139" t="str">
        <f>VLOOKUP(E841,Questions!$B$12:$D$15,2,FALSE)</f>
        <v>Female</v>
      </c>
      <c r="H841" s="139" t="str">
        <f>VLOOKUP(E841,Questions!$B$12:$D$15,3,FALSE)</f>
        <v>Single</v>
      </c>
    </row>
    <row r="842" spans="1:8" x14ac:dyDescent="0.35">
      <c r="A842" s="71">
        <v>11805</v>
      </c>
      <c r="B842" s="71">
        <v>68</v>
      </c>
      <c r="C842" s="137">
        <v>1246.06</v>
      </c>
      <c r="D842" s="137">
        <v>0</v>
      </c>
      <c r="E842" s="138" t="s">
        <v>117</v>
      </c>
      <c r="F842" s="138" t="str">
        <f t="shared" si="13"/>
        <v>Profit</v>
      </c>
      <c r="G842" s="139" t="str">
        <f>VLOOKUP(E842,Questions!$B$12:$D$15,2,FALSE)</f>
        <v>Female</v>
      </c>
      <c r="H842" s="139" t="str">
        <f>VLOOKUP(E842,Questions!$B$12:$D$15,3,FALSE)</f>
        <v>Married</v>
      </c>
    </row>
    <row r="843" spans="1:8" x14ac:dyDescent="0.35">
      <c r="A843" s="71">
        <v>17238</v>
      </c>
      <c r="B843" s="71">
        <v>67</v>
      </c>
      <c r="C843" s="137">
        <v>2242</v>
      </c>
      <c r="D843" s="137">
        <v>1095.75</v>
      </c>
      <c r="E843" s="138" t="s">
        <v>107</v>
      </c>
      <c r="F843" s="138" t="str">
        <f t="shared" si="13"/>
        <v>Profit</v>
      </c>
      <c r="G843" s="139" t="str">
        <f>VLOOKUP(E843,Questions!$B$12:$D$15,2,FALSE)</f>
        <v>Male</v>
      </c>
      <c r="H843" s="139" t="str">
        <f>VLOOKUP(E843,Questions!$B$12:$D$15,3,FALSE)</f>
        <v>Married</v>
      </c>
    </row>
    <row r="844" spans="1:8" x14ac:dyDescent="0.35">
      <c r="A844" s="71">
        <v>11694</v>
      </c>
      <c r="B844" s="71">
        <v>40</v>
      </c>
      <c r="C844" s="137">
        <v>1575.29</v>
      </c>
      <c r="D844" s="137">
        <v>810.95</v>
      </c>
      <c r="E844" s="138" t="s">
        <v>118</v>
      </c>
      <c r="F844" s="138" t="str">
        <f t="shared" si="13"/>
        <v>Profit</v>
      </c>
      <c r="G844" s="139" t="str">
        <f>VLOOKUP(E844,Questions!$B$12:$D$15,2,FALSE)</f>
        <v>Female</v>
      </c>
      <c r="H844" s="139" t="str">
        <f>VLOOKUP(E844,Questions!$B$12:$D$15,3,FALSE)</f>
        <v>Single</v>
      </c>
    </row>
    <row r="845" spans="1:8" x14ac:dyDescent="0.35">
      <c r="A845" s="71">
        <v>18028</v>
      </c>
      <c r="B845" s="71">
        <v>57</v>
      </c>
      <c r="C845" s="137">
        <v>2069.94</v>
      </c>
      <c r="D845" s="137">
        <v>842.74</v>
      </c>
      <c r="E845" s="138" t="s">
        <v>118</v>
      </c>
      <c r="F845" s="138" t="str">
        <f t="shared" si="13"/>
        <v>Profit</v>
      </c>
      <c r="G845" s="139" t="str">
        <f>VLOOKUP(E845,Questions!$B$12:$D$15,2,FALSE)</f>
        <v>Female</v>
      </c>
      <c r="H845" s="139" t="str">
        <f>VLOOKUP(E845,Questions!$B$12:$D$15,3,FALSE)</f>
        <v>Single</v>
      </c>
    </row>
    <row r="846" spans="1:8" x14ac:dyDescent="0.35">
      <c r="A846" s="71">
        <v>12256</v>
      </c>
      <c r="B846" s="71">
        <v>34</v>
      </c>
      <c r="C846" s="137">
        <v>2569.73</v>
      </c>
      <c r="D846" s="137">
        <v>400.6</v>
      </c>
      <c r="E846" s="138" t="s">
        <v>118</v>
      </c>
      <c r="F846" s="138" t="str">
        <f t="shared" si="13"/>
        <v>Profit</v>
      </c>
      <c r="G846" s="139" t="str">
        <f>VLOOKUP(E846,Questions!$B$12:$D$15,2,FALSE)</f>
        <v>Female</v>
      </c>
      <c r="H846" s="139" t="str">
        <f>VLOOKUP(E846,Questions!$B$12:$D$15,3,FALSE)</f>
        <v>Single</v>
      </c>
    </row>
    <row r="847" spans="1:8" x14ac:dyDescent="0.35">
      <c r="A847" s="71">
        <v>13368</v>
      </c>
      <c r="B847" s="71">
        <v>37</v>
      </c>
      <c r="C847" s="137">
        <v>2472.88</v>
      </c>
      <c r="D847" s="137">
        <v>0</v>
      </c>
      <c r="E847" s="138" t="s">
        <v>117</v>
      </c>
      <c r="F847" s="138" t="str">
        <f t="shared" si="13"/>
        <v>Profit</v>
      </c>
      <c r="G847" s="139" t="str">
        <f>VLOOKUP(E847,Questions!$B$12:$D$15,2,FALSE)</f>
        <v>Female</v>
      </c>
      <c r="H847" s="139" t="str">
        <f>VLOOKUP(E847,Questions!$B$12:$D$15,3,FALSE)</f>
        <v>Married</v>
      </c>
    </row>
    <row r="848" spans="1:8" x14ac:dyDescent="0.35">
      <c r="A848" s="71">
        <v>13887</v>
      </c>
      <c r="B848" s="71">
        <v>57</v>
      </c>
      <c r="C848" s="137">
        <v>2031.67</v>
      </c>
      <c r="D848" s="137">
        <v>0</v>
      </c>
      <c r="E848" s="138" t="s">
        <v>117</v>
      </c>
      <c r="F848" s="138" t="str">
        <f t="shared" si="13"/>
        <v>Profit</v>
      </c>
      <c r="G848" s="139" t="str">
        <f>VLOOKUP(E848,Questions!$B$12:$D$15,2,FALSE)</f>
        <v>Female</v>
      </c>
      <c r="H848" s="139" t="str">
        <f>VLOOKUP(E848,Questions!$B$12:$D$15,3,FALSE)</f>
        <v>Married</v>
      </c>
    </row>
    <row r="849" spans="1:8" x14ac:dyDescent="0.35">
      <c r="A849" s="71">
        <v>13332</v>
      </c>
      <c r="B849" s="71">
        <v>30</v>
      </c>
      <c r="C849" s="137">
        <v>2174.35</v>
      </c>
      <c r="D849" s="137">
        <v>0</v>
      </c>
      <c r="E849" s="138" t="s">
        <v>117</v>
      </c>
      <c r="F849" s="138" t="str">
        <f t="shared" si="13"/>
        <v>Profit</v>
      </c>
      <c r="G849" s="139" t="str">
        <f>VLOOKUP(E849,Questions!$B$12:$D$15,2,FALSE)</f>
        <v>Female</v>
      </c>
      <c r="H849" s="139" t="str">
        <f>VLOOKUP(E849,Questions!$B$12:$D$15,3,FALSE)</f>
        <v>Married</v>
      </c>
    </row>
    <row r="850" spans="1:8" x14ac:dyDescent="0.35">
      <c r="A850" s="71">
        <v>17471</v>
      </c>
      <c r="B850" s="71">
        <v>24</v>
      </c>
      <c r="C850" s="137">
        <v>1840.59</v>
      </c>
      <c r="D850" s="137">
        <v>0</v>
      </c>
      <c r="E850" s="138" t="s">
        <v>119</v>
      </c>
      <c r="F850" s="138" t="str">
        <f t="shared" si="13"/>
        <v>Profit</v>
      </c>
      <c r="G850" s="139" t="str">
        <f>VLOOKUP(E850,Questions!$B$12:$D$15,2,FALSE)</f>
        <v>Male</v>
      </c>
      <c r="H850" s="139" t="str">
        <f>VLOOKUP(E850,Questions!$B$12:$D$15,3,FALSE)</f>
        <v>Single</v>
      </c>
    </row>
    <row r="851" spans="1:8" x14ac:dyDescent="0.35">
      <c r="A851" s="71">
        <v>16842</v>
      </c>
      <c r="B851" s="71">
        <v>28</v>
      </c>
      <c r="C851" s="137">
        <v>1392.45</v>
      </c>
      <c r="D851" s="137">
        <v>0</v>
      </c>
      <c r="E851" s="138" t="s">
        <v>119</v>
      </c>
      <c r="F851" s="138" t="str">
        <f t="shared" si="13"/>
        <v>Profit</v>
      </c>
      <c r="G851" s="139" t="str">
        <f>VLOOKUP(E851,Questions!$B$12:$D$15,2,FALSE)</f>
        <v>Male</v>
      </c>
      <c r="H851" s="139" t="str">
        <f>VLOOKUP(E851,Questions!$B$12:$D$15,3,FALSE)</f>
        <v>Single</v>
      </c>
    </row>
    <row r="852" spans="1:8" x14ac:dyDescent="0.35">
      <c r="A852" s="71">
        <v>15422</v>
      </c>
      <c r="B852" s="71">
        <v>50</v>
      </c>
      <c r="C852" s="137">
        <v>1327</v>
      </c>
      <c r="D852" s="137">
        <v>815.69</v>
      </c>
      <c r="E852" s="138" t="s">
        <v>118</v>
      </c>
      <c r="F852" s="138" t="str">
        <f t="shared" si="13"/>
        <v>Profit</v>
      </c>
      <c r="G852" s="139" t="str">
        <f>VLOOKUP(E852,Questions!$B$12:$D$15,2,FALSE)</f>
        <v>Female</v>
      </c>
      <c r="H852" s="139" t="str">
        <f>VLOOKUP(E852,Questions!$B$12:$D$15,3,FALSE)</f>
        <v>Single</v>
      </c>
    </row>
    <row r="853" spans="1:8" x14ac:dyDescent="0.35">
      <c r="A853" s="71">
        <v>13752</v>
      </c>
      <c r="B853" s="71">
        <v>78</v>
      </c>
      <c r="C853" s="137">
        <v>973.84</v>
      </c>
      <c r="D853" s="137">
        <v>322.26</v>
      </c>
      <c r="E853" s="138" t="s">
        <v>119</v>
      </c>
      <c r="F853" s="138" t="str">
        <f t="shared" si="13"/>
        <v>Profit</v>
      </c>
      <c r="G853" s="139" t="str">
        <f>VLOOKUP(E853,Questions!$B$12:$D$15,2,FALSE)</f>
        <v>Male</v>
      </c>
      <c r="H853" s="139" t="str">
        <f>VLOOKUP(E853,Questions!$B$12:$D$15,3,FALSE)</f>
        <v>Single</v>
      </c>
    </row>
    <row r="854" spans="1:8" x14ac:dyDescent="0.35">
      <c r="A854" s="71">
        <v>14787</v>
      </c>
      <c r="B854" s="71">
        <v>69</v>
      </c>
      <c r="C854" s="137">
        <v>1295.8800000000001</v>
      </c>
      <c r="D854" s="137">
        <v>0</v>
      </c>
      <c r="E854" s="138" t="s">
        <v>117</v>
      </c>
      <c r="F854" s="138" t="str">
        <f t="shared" si="13"/>
        <v>Profit</v>
      </c>
      <c r="G854" s="139" t="str">
        <f>VLOOKUP(E854,Questions!$B$12:$D$15,2,FALSE)</f>
        <v>Female</v>
      </c>
      <c r="H854" s="139" t="str">
        <f>VLOOKUP(E854,Questions!$B$12:$D$15,3,FALSE)</f>
        <v>Married</v>
      </c>
    </row>
    <row r="855" spans="1:8" x14ac:dyDescent="0.35">
      <c r="A855" s="71">
        <v>15032</v>
      </c>
      <c r="B855" s="71">
        <v>71</v>
      </c>
      <c r="C855" s="137">
        <v>1365.97</v>
      </c>
      <c r="D855" s="137">
        <v>5179.8600000000006</v>
      </c>
      <c r="E855" s="138" t="s">
        <v>118</v>
      </c>
      <c r="F855" s="138" t="str">
        <f t="shared" si="13"/>
        <v>Loss</v>
      </c>
      <c r="G855" s="139" t="str">
        <f>VLOOKUP(E855,Questions!$B$12:$D$15,2,FALSE)</f>
        <v>Female</v>
      </c>
      <c r="H855" s="139" t="str">
        <f>VLOOKUP(E855,Questions!$B$12:$D$15,3,FALSE)</f>
        <v>Single</v>
      </c>
    </row>
    <row r="856" spans="1:8" x14ac:dyDescent="0.35">
      <c r="A856" s="71">
        <v>16865</v>
      </c>
      <c r="B856" s="71">
        <v>50</v>
      </c>
      <c r="C856" s="137">
        <v>2183.36</v>
      </c>
      <c r="D856" s="137">
        <v>889.25</v>
      </c>
      <c r="E856" s="138" t="s">
        <v>117</v>
      </c>
      <c r="F856" s="138" t="str">
        <f t="shared" si="13"/>
        <v>Profit</v>
      </c>
      <c r="G856" s="139" t="str">
        <f>VLOOKUP(E856,Questions!$B$12:$D$15,2,FALSE)</f>
        <v>Female</v>
      </c>
      <c r="H856" s="139" t="str">
        <f>VLOOKUP(E856,Questions!$B$12:$D$15,3,FALSE)</f>
        <v>Married</v>
      </c>
    </row>
    <row r="857" spans="1:8" x14ac:dyDescent="0.35">
      <c r="A857" s="71">
        <v>17815</v>
      </c>
      <c r="B857" s="71">
        <v>57</v>
      </c>
      <c r="C857" s="137">
        <v>1295.83</v>
      </c>
      <c r="D857" s="137">
        <v>0</v>
      </c>
      <c r="E857" s="138" t="s">
        <v>117</v>
      </c>
      <c r="F857" s="138" t="str">
        <f t="shared" si="13"/>
        <v>Profit</v>
      </c>
      <c r="G857" s="139" t="str">
        <f>VLOOKUP(E857,Questions!$B$12:$D$15,2,FALSE)</f>
        <v>Female</v>
      </c>
      <c r="H857" s="139" t="str">
        <f>VLOOKUP(E857,Questions!$B$12:$D$15,3,FALSE)</f>
        <v>Married</v>
      </c>
    </row>
    <row r="858" spans="1:8" x14ac:dyDescent="0.35">
      <c r="A858" s="71">
        <v>18541</v>
      </c>
      <c r="B858" s="71">
        <v>73</v>
      </c>
      <c r="C858" s="137">
        <v>1653.47</v>
      </c>
      <c r="D858" s="137">
        <v>0</v>
      </c>
      <c r="E858" s="138" t="s">
        <v>117</v>
      </c>
      <c r="F858" s="138" t="str">
        <f t="shared" si="13"/>
        <v>Profit</v>
      </c>
      <c r="G858" s="139" t="str">
        <f>VLOOKUP(E858,Questions!$B$12:$D$15,2,FALSE)</f>
        <v>Female</v>
      </c>
      <c r="H858" s="139" t="str">
        <f>VLOOKUP(E858,Questions!$B$12:$D$15,3,FALSE)</f>
        <v>Married</v>
      </c>
    </row>
    <row r="859" spans="1:8" x14ac:dyDescent="0.35">
      <c r="A859" s="71">
        <v>11393</v>
      </c>
      <c r="B859" s="71">
        <v>58</v>
      </c>
      <c r="C859" s="137">
        <v>899.46</v>
      </c>
      <c r="D859" s="137">
        <v>0</v>
      </c>
      <c r="E859" s="138" t="s">
        <v>107</v>
      </c>
      <c r="F859" s="138" t="str">
        <f t="shared" si="13"/>
        <v>Profit</v>
      </c>
      <c r="G859" s="139" t="str">
        <f>VLOOKUP(E859,Questions!$B$12:$D$15,2,FALSE)</f>
        <v>Male</v>
      </c>
      <c r="H859" s="139" t="str">
        <f>VLOOKUP(E859,Questions!$B$12:$D$15,3,FALSE)</f>
        <v>Married</v>
      </c>
    </row>
    <row r="860" spans="1:8" x14ac:dyDescent="0.35">
      <c r="A860" s="71">
        <v>12691</v>
      </c>
      <c r="B860" s="71">
        <v>62</v>
      </c>
      <c r="C860" s="137">
        <v>1496.15</v>
      </c>
      <c r="D860" s="137">
        <v>2132.9699999999998</v>
      </c>
      <c r="E860" s="138" t="s">
        <v>107</v>
      </c>
      <c r="F860" s="138" t="str">
        <f t="shared" si="13"/>
        <v>Loss</v>
      </c>
      <c r="G860" s="139" t="str">
        <f>VLOOKUP(E860,Questions!$B$12:$D$15,2,FALSE)</f>
        <v>Male</v>
      </c>
      <c r="H860" s="139" t="str">
        <f>VLOOKUP(E860,Questions!$B$12:$D$15,3,FALSE)</f>
        <v>Married</v>
      </c>
    </row>
    <row r="861" spans="1:8" x14ac:dyDescent="0.35">
      <c r="A861" s="71">
        <v>15551</v>
      </c>
      <c r="B861" s="71">
        <v>23</v>
      </c>
      <c r="C861" s="137">
        <v>949.8</v>
      </c>
      <c r="D861" s="137">
        <v>0</v>
      </c>
      <c r="E861" s="138" t="s">
        <v>118</v>
      </c>
      <c r="F861" s="138" t="str">
        <f t="shared" si="13"/>
        <v>Profit</v>
      </c>
      <c r="G861" s="139" t="str">
        <f>VLOOKUP(E861,Questions!$B$12:$D$15,2,FALSE)</f>
        <v>Female</v>
      </c>
      <c r="H861" s="139" t="str">
        <f>VLOOKUP(E861,Questions!$B$12:$D$15,3,FALSE)</f>
        <v>Single</v>
      </c>
    </row>
    <row r="862" spans="1:8" x14ac:dyDescent="0.35">
      <c r="A862" s="71">
        <v>14412</v>
      </c>
      <c r="B862" s="71">
        <v>60</v>
      </c>
      <c r="C862" s="137">
        <v>1028.5</v>
      </c>
      <c r="D862" s="137">
        <v>0</v>
      </c>
      <c r="E862" s="138" t="s">
        <v>117</v>
      </c>
      <c r="F862" s="138" t="str">
        <f t="shared" si="13"/>
        <v>Profit</v>
      </c>
      <c r="G862" s="139" t="str">
        <f>VLOOKUP(E862,Questions!$B$12:$D$15,2,FALSE)</f>
        <v>Female</v>
      </c>
      <c r="H862" s="139" t="str">
        <f>VLOOKUP(E862,Questions!$B$12:$D$15,3,FALSE)</f>
        <v>Married</v>
      </c>
    </row>
    <row r="863" spans="1:8" x14ac:dyDescent="0.35">
      <c r="A863" s="71">
        <v>15194</v>
      </c>
      <c r="B863" s="71">
        <v>31</v>
      </c>
      <c r="C863" s="137">
        <v>183</v>
      </c>
      <c r="D863" s="137">
        <v>1039.27</v>
      </c>
      <c r="E863" s="138" t="s">
        <v>119</v>
      </c>
      <c r="F863" s="138" t="str">
        <f t="shared" si="13"/>
        <v>Loss</v>
      </c>
      <c r="G863" s="139" t="str">
        <f>VLOOKUP(E863,Questions!$B$12:$D$15,2,FALSE)</f>
        <v>Male</v>
      </c>
      <c r="H863" s="139" t="str">
        <f>VLOOKUP(E863,Questions!$B$12:$D$15,3,FALSE)</f>
        <v>Single</v>
      </c>
    </row>
    <row r="864" spans="1:8" x14ac:dyDescent="0.35">
      <c r="A864" s="71">
        <v>12301</v>
      </c>
      <c r="B864" s="71">
        <v>52</v>
      </c>
      <c r="C864" s="137">
        <v>1117.1099999999999</v>
      </c>
      <c r="D864" s="137">
        <v>0</v>
      </c>
      <c r="E864" s="138" t="s">
        <v>117</v>
      </c>
      <c r="F864" s="138" t="str">
        <f t="shared" si="13"/>
        <v>Profit</v>
      </c>
      <c r="G864" s="139" t="str">
        <f>VLOOKUP(E864,Questions!$B$12:$D$15,2,FALSE)</f>
        <v>Female</v>
      </c>
      <c r="H864" s="139" t="str">
        <f>VLOOKUP(E864,Questions!$B$12:$D$15,3,FALSE)</f>
        <v>Married</v>
      </c>
    </row>
    <row r="865" spans="1:8" x14ac:dyDescent="0.35">
      <c r="A865" s="71">
        <v>16814</v>
      </c>
      <c r="B865" s="71">
        <v>29</v>
      </c>
      <c r="C865" s="137">
        <v>962.39</v>
      </c>
      <c r="D865" s="137">
        <v>3802.95</v>
      </c>
      <c r="E865" s="138" t="s">
        <v>118</v>
      </c>
      <c r="F865" s="138" t="str">
        <f t="shared" si="13"/>
        <v>Loss</v>
      </c>
      <c r="G865" s="139" t="str">
        <f>VLOOKUP(E865,Questions!$B$12:$D$15,2,FALSE)</f>
        <v>Female</v>
      </c>
      <c r="H865" s="139" t="str">
        <f>VLOOKUP(E865,Questions!$B$12:$D$15,3,FALSE)</f>
        <v>Single</v>
      </c>
    </row>
    <row r="866" spans="1:8" x14ac:dyDescent="0.35">
      <c r="A866" s="71">
        <v>12022</v>
      </c>
      <c r="B866" s="71">
        <v>48</v>
      </c>
      <c r="C866" s="137">
        <v>1167.49</v>
      </c>
      <c r="D866" s="137">
        <v>0</v>
      </c>
      <c r="E866" s="138" t="s">
        <v>117</v>
      </c>
      <c r="F866" s="138" t="str">
        <f t="shared" si="13"/>
        <v>Profit</v>
      </c>
      <c r="G866" s="139" t="str">
        <f>VLOOKUP(E866,Questions!$B$12:$D$15,2,FALSE)</f>
        <v>Female</v>
      </c>
      <c r="H866" s="139" t="str">
        <f>VLOOKUP(E866,Questions!$B$12:$D$15,3,FALSE)</f>
        <v>Married</v>
      </c>
    </row>
    <row r="867" spans="1:8" x14ac:dyDescent="0.35">
      <c r="A867" s="71">
        <v>17450</v>
      </c>
      <c r="B867" s="71">
        <v>37</v>
      </c>
      <c r="C867" s="137">
        <v>2954</v>
      </c>
      <c r="D867" s="137">
        <v>0</v>
      </c>
      <c r="E867" s="138" t="s">
        <v>117</v>
      </c>
      <c r="F867" s="138" t="str">
        <f t="shared" si="13"/>
        <v>Profit</v>
      </c>
      <c r="G867" s="139" t="str">
        <f>VLOOKUP(E867,Questions!$B$12:$D$15,2,FALSE)</f>
        <v>Female</v>
      </c>
      <c r="H867" s="139" t="str">
        <f>VLOOKUP(E867,Questions!$B$12:$D$15,3,FALSE)</f>
        <v>Married</v>
      </c>
    </row>
    <row r="868" spans="1:8" x14ac:dyDescent="0.35">
      <c r="A868" s="71">
        <v>12376</v>
      </c>
      <c r="B868" s="71">
        <v>56</v>
      </c>
      <c r="C868" s="137">
        <v>2397.4299999999998</v>
      </c>
      <c r="D868" s="137">
        <v>0</v>
      </c>
      <c r="E868" s="138" t="s">
        <v>119</v>
      </c>
      <c r="F868" s="138" t="str">
        <f t="shared" si="13"/>
        <v>Profit</v>
      </c>
      <c r="G868" s="139" t="str">
        <f>VLOOKUP(E868,Questions!$B$12:$D$15,2,FALSE)</f>
        <v>Male</v>
      </c>
      <c r="H868" s="139" t="str">
        <f>VLOOKUP(E868,Questions!$B$12:$D$15,3,FALSE)</f>
        <v>Single</v>
      </c>
    </row>
    <row r="869" spans="1:8" x14ac:dyDescent="0.35">
      <c r="A869" s="71">
        <v>18461</v>
      </c>
      <c r="B869" s="71">
        <v>67</v>
      </c>
      <c r="C869" s="137">
        <v>1214.43</v>
      </c>
      <c r="D869" s="137">
        <v>337.02</v>
      </c>
      <c r="E869" s="138" t="s">
        <v>117</v>
      </c>
      <c r="F869" s="138" t="str">
        <f t="shared" si="13"/>
        <v>Profit</v>
      </c>
      <c r="G869" s="139" t="str">
        <f>VLOOKUP(E869,Questions!$B$12:$D$15,2,FALSE)</f>
        <v>Female</v>
      </c>
      <c r="H869" s="139" t="str">
        <f>VLOOKUP(E869,Questions!$B$12:$D$15,3,FALSE)</f>
        <v>Married</v>
      </c>
    </row>
    <row r="870" spans="1:8" x14ac:dyDescent="0.35">
      <c r="A870" s="71">
        <v>15637</v>
      </c>
      <c r="B870" s="71">
        <v>35</v>
      </c>
      <c r="C870" s="137">
        <v>2153.34</v>
      </c>
      <c r="D870" s="137">
        <v>1533.82</v>
      </c>
      <c r="E870" s="138" t="s">
        <v>117</v>
      </c>
      <c r="F870" s="138" t="str">
        <f t="shared" si="13"/>
        <v>Profit</v>
      </c>
      <c r="G870" s="139" t="str">
        <f>VLOOKUP(E870,Questions!$B$12:$D$15,2,FALSE)</f>
        <v>Female</v>
      </c>
      <c r="H870" s="139" t="str">
        <f>VLOOKUP(E870,Questions!$B$12:$D$15,3,FALSE)</f>
        <v>Married</v>
      </c>
    </row>
    <row r="871" spans="1:8" x14ac:dyDescent="0.35">
      <c r="A871" s="71">
        <v>14318</v>
      </c>
      <c r="B871" s="71">
        <v>19</v>
      </c>
      <c r="C871" s="137">
        <v>2147.09</v>
      </c>
      <c r="D871" s="137">
        <v>0</v>
      </c>
      <c r="E871" s="138" t="s">
        <v>118</v>
      </c>
      <c r="F871" s="138" t="str">
        <f t="shared" si="13"/>
        <v>Profit</v>
      </c>
      <c r="G871" s="139" t="str">
        <f>VLOOKUP(E871,Questions!$B$12:$D$15,2,FALSE)</f>
        <v>Female</v>
      </c>
      <c r="H871" s="139" t="str">
        <f>VLOOKUP(E871,Questions!$B$12:$D$15,3,FALSE)</f>
        <v>Single</v>
      </c>
    </row>
    <row r="872" spans="1:8" x14ac:dyDescent="0.35">
      <c r="A872" s="71">
        <v>11890</v>
      </c>
      <c r="B872" s="71">
        <v>44</v>
      </c>
      <c r="C872" s="137">
        <v>1856.13</v>
      </c>
      <c r="D872" s="137">
        <v>395.14</v>
      </c>
      <c r="E872" s="138" t="s">
        <v>118</v>
      </c>
      <c r="F872" s="138" t="str">
        <f t="shared" si="13"/>
        <v>Profit</v>
      </c>
      <c r="G872" s="139" t="str">
        <f>VLOOKUP(E872,Questions!$B$12:$D$15,2,FALSE)</f>
        <v>Female</v>
      </c>
      <c r="H872" s="139" t="str">
        <f>VLOOKUP(E872,Questions!$B$12:$D$15,3,FALSE)</f>
        <v>Single</v>
      </c>
    </row>
    <row r="873" spans="1:8" x14ac:dyDescent="0.35">
      <c r="A873" s="71">
        <v>16287</v>
      </c>
      <c r="B873" s="71">
        <v>74</v>
      </c>
      <c r="C873" s="137">
        <v>1790.44</v>
      </c>
      <c r="D873" s="137">
        <v>243.72</v>
      </c>
      <c r="E873" s="138" t="s">
        <v>107</v>
      </c>
      <c r="F873" s="138" t="str">
        <f t="shared" si="13"/>
        <v>Profit</v>
      </c>
      <c r="G873" s="139" t="str">
        <f>VLOOKUP(E873,Questions!$B$12:$D$15,2,FALSE)</f>
        <v>Male</v>
      </c>
      <c r="H873" s="139" t="str">
        <f>VLOOKUP(E873,Questions!$B$12:$D$15,3,FALSE)</f>
        <v>Married</v>
      </c>
    </row>
    <row r="874" spans="1:8" x14ac:dyDescent="0.35">
      <c r="A874" s="71">
        <v>18071</v>
      </c>
      <c r="B874" s="71">
        <v>76</v>
      </c>
      <c r="C874" s="137">
        <v>1924.57</v>
      </c>
      <c r="D874" s="137">
        <v>0</v>
      </c>
      <c r="E874" s="138" t="s">
        <v>107</v>
      </c>
      <c r="F874" s="138" t="str">
        <f t="shared" si="13"/>
        <v>Profit</v>
      </c>
      <c r="G874" s="139" t="str">
        <f>VLOOKUP(E874,Questions!$B$12:$D$15,2,FALSE)</f>
        <v>Male</v>
      </c>
      <c r="H874" s="139" t="str">
        <f>VLOOKUP(E874,Questions!$B$12:$D$15,3,FALSE)</f>
        <v>Married</v>
      </c>
    </row>
    <row r="875" spans="1:8" x14ac:dyDescent="0.35">
      <c r="A875" s="71">
        <v>13713</v>
      </c>
      <c r="B875" s="71">
        <v>58</v>
      </c>
      <c r="C875" s="137">
        <v>1641.06</v>
      </c>
      <c r="D875" s="137">
        <v>0</v>
      </c>
      <c r="E875" s="138" t="s">
        <v>117</v>
      </c>
      <c r="F875" s="138" t="str">
        <f t="shared" si="13"/>
        <v>Profit</v>
      </c>
      <c r="G875" s="139" t="str">
        <f>VLOOKUP(E875,Questions!$B$12:$D$15,2,FALSE)</f>
        <v>Female</v>
      </c>
      <c r="H875" s="139" t="str">
        <f>VLOOKUP(E875,Questions!$B$12:$D$15,3,FALSE)</f>
        <v>Married</v>
      </c>
    </row>
    <row r="876" spans="1:8" x14ac:dyDescent="0.35">
      <c r="A876" s="71">
        <v>18318</v>
      </c>
      <c r="B876" s="71">
        <v>18</v>
      </c>
      <c r="C876" s="137">
        <v>764.76</v>
      </c>
      <c r="D876" s="137">
        <v>0</v>
      </c>
      <c r="E876" s="138" t="s">
        <v>119</v>
      </c>
      <c r="F876" s="138" t="str">
        <f t="shared" si="13"/>
        <v>Profit</v>
      </c>
      <c r="G876" s="139" t="str">
        <f>VLOOKUP(E876,Questions!$B$12:$D$15,2,FALSE)</f>
        <v>Male</v>
      </c>
      <c r="H876" s="139" t="str">
        <f>VLOOKUP(E876,Questions!$B$12:$D$15,3,FALSE)</f>
        <v>Single</v>
      </c>
    </row>
    <row r="877" spans="1:8" x14ac:dyDescent="0.35">
      <c r="A877" s="71">
        <v>18850</v>
      </c>
      <c r="B877" s="71">
        <v>55</v>
      </c>
      <c r="C877" s="137">
        <v>2649.83</v>
      </c>
      <c r="D877" s="137">
        <v>1879.14</v>
      </c>
      <c r="E877" s="138" t="s">
        <v>107</v>
      </c>
      <c r="F877" s="138" t="str">
        <f t="shared" si="13"/>
        <v>Profit</v>
      </c>
      <c r="G877" s="139" t="str">
        <f>VLOOKUP(E877,Questions!$B$12:$D$15,2,FALSE)</f>
        <v>Male</v>
      </c>
      <c r="H877" s="139" t="str">
        <f>VLOOKUP(E877,Questions!$B$12:$D$15,3,FALSE)</f>
        <v>Married</v>
      </c>
    </row>
    <row r="878" spans="1:8" x14ac:dyDescent="0.35">
      <c r="A878" s="71">
        <v>13665</v>
      </c>
      <c r="B878" s="71">
        <v>56</v>
      </c>
      <c r="C878" s="137">
        <v>1729.2</v>
      </c>
      <c r="D878" s="137">
        <v>757.63</v>
      </c>
      <c r="E878" s="138" t="s">
        <v>117</v>
      </c>
      <c r="F878" s="138" t="str">
        <f t="shared" si="13"/>
        <v>Profit</v>
      </c>
      <c r="G878" s="139" t="str">
        <f>VLOOKUP(E878,Questions!$B$12:$D$15,2,FALSE)</f>
        <v>Female</v>
      </c>
      <c r="H878" s="139" t="str">
        <f>VLOOKUP(E878,Questions!$B$12:$D$15,3,FALSE)</f>
        <v>Married</v>
      </c>
    </row>
    <row r="879" spans="1:8" x14ac:dyDescent="0.35">
      <c r="A879" s="71">
        <v>11562</v>
      </c>
      <c r="B879" s="71">
        <v>76</v>
      </c>
      <c r="C879" s="137">
        <v>925.36</v>
      </c>
      <c r="D879" s="137">
        <v>0</v>
      </c>
      <c r="E879" s="138" t="s">
        <v>119</v>
      </c>
      <c r="F879" s="138" t="str">
        <f t="shared" si="13"/>
        <v>Profit</v>
      </c>
      <c r="G879" s="139" t="str">
        <f>VLOOKUP(E879,Questions!$B$12:$D$15,2,FALSE)</f>
        <v>Male</v>
      </c>
      <c r="H879" s="139" t="str">
        <f>VLOOKUP(E879,Questions!$B$12:$D$15,3,FALSE)</f>
        <v>Single</v>
      </c>
    </row>
    <row r="880" spans="1:8" x14ac:dyDescent="0.35">
      <c r="A880" s="71">
        <v>11656</v>
      </c>
      <c r="B880" s="71">
        <v>72</v>
      </c>
      <c r="C880" s="137">
        <v>1963.72</v>
      </c>
      <c r="D880" s="137">
        <v>554.1</v>
      </c>
      <c r="E880" s="138" t="s">
        <v>117</v>
      </c>
      <c r="F880" s="138" t="str">
        <f t="shared" si="13"/>
        <v>Profit</v>
      </c>
      <c r="G880" s="139" t="str">
        <f>VLOOKUP(E880,Questions!$B$12:$D$15,2,FALSE)</f>
        <v>Female</v>
      </c>
      <c r="H880" s="139" t="str">
        <f>VLOOKUP(E880,Questions!$B$12:$D$15,3,FALSE)</f>
        <v>Married</v>
      </c>
    </row>
    <row r="881" spans="1:8" x14ac:dyDescent="0.35">
      <c r="A881" s="71">
        <v>13027</v>
      </c>
      <c r="B881" s="71">
        <v>74</v>
      </c>
      <c r="C881" s="137">
        <v>1873.23</v>
      </c>
      <c r="D881" s="137">
        <v>0</v>
      </c>
      <c r="E881" s="138" t="s">
        <v>107</v>
      </c>
      <c r="F881" s="138" t="str">
        <f t="shared" si="13"/>
        <v>Profit</v>
      </c>
      <c r="G881" s="139" t="str">
        <f>VLOOKUP(E881,Questions!$B$12:$D$15,2,FALSE)</f>
        <v>Male</v>
      </c>
      <c r="H881" s="139" t="str">
        <f>VLOOKUP(E881,Questions!$B$12:$D$15,3,FALSE)</f>
        <v>Married</v>
      </c>
    </row>
    <row r="882" spans="1:8" x14ac:dyDescent="0.35">
      <c r="A882" s="71">
        <v>17293</v>
      </c>
      <c r="B882" s="71">
        <v>60</v>
      </c>
      <c r="C882" s="137">
        <v>950.44</v>
      </c>
      <c r="D882" s="137">
        <v>0</v>
      </c>
      <c r="E882" s="138" t="s">
        <v>117</v>
      </c>
      <c r="F882" s="138" t="str">
        <f t="shared" si="13"/>
        <v>Profit</v>
      </c>
      <c r="G882" s="139" t="str">
        <f>VLOOKUP(E882,Questions!$B$12:$D$15,2,FALSE)</f>
        <v>Female</v>
      </c>
      <c r="H882" s="139" t="str">
        <f>VLOOKUP(E882,Questions!$B$12:$D$15,3,FALSE)</f>
        <v>Married</v>
      </c>
    </row>
    <row r="883" spans="1:8" x14ac:dyDescent="0.35">
      <c r="A883" s="71">
        <v>11264</v>
      </c>
      <c r="B883" s="71">
        <v>74</v>
      </c>
      <c r="C883" s="137">
        <v>2151.44</v>
      </c>
      <c r="D883" s="137">
        <v>0</v>
      </c>
      <c r="E883" s="138" t="s">
        <v>107</v>
      </c>
      <c r="F883" s="138" t="str">
        <f t="shared" si="13"/>
        <v>Profit</v>
      </c>
      <c r="G883" s="139" t="str">
        <f>VLOOKUP(E883,Questions!$B$12:$D$15,2,FALSE)</f>
        <v>Male</v>
      </c>
      <c r="H883" s="139" t="str">
        <f>VLOOKUP(E883,Questions!$B$12:$D$15,3,FALSE)</f>
        <v>Married</v>
      </c>
    </row>
    <row r="884" spans="1:8" x14ac:dyDescent="0.35">
      <c r="A884" s="71">
        <v>13447</v>
      </c>
      <c r="B884" s="71">
        <v>18</v>
      </c>
      <c r="C884" s="137">
        <v>802.77</v>
      </c>
      <c r="D884" s="137">
        <v>2240.44</v>
      </c>
      <c r="E884" s="138" t="s">
        <v>118</v>
      </c>
      <c r="F884" s="138" t="str">
        <f t="shared" si="13"/>
        <v>Loss</v>
      </c>
      <c r="G884" s="139" t="str">
        <f>VLOOKUP(E884,Questions!$B$12:$D$15,2,FALSE)</f>
        <v>Female</v>
      </c>
      <c r="H884" s="139" t="str">
        <f>VLOOKUP(E884,Questions!$B$12:$D$15,3,FALSE)</f>
        <v>Single</v>
      </c>
    </row>
    <row r="885" spans="1:8" x14ac:dyDescent="0.35">
      <c r="A885" s="71">
        <v>17575</v>
      </c>
      <c r="B885" s="71">
        <v>71</v>
      </c>
      <c r="C885" s="137">
        <v>1446.41</v>
      </c>
      <c r="D885" s="137">
        <v>3715.93</v>
      </c>
      <c r="E885" s="138" t="s">
        <v>117</v>
      </c>
      <c r="F885" s="138" t="str">
        <f t="shared" si="13"/>
        <v>Loss</v>
      </c>
      <c r="G885" s="139" t="str">
        <f>VLOOKUP(E885,Questions!$B$12:$D$15,2,FALSE)</f>
        <v>Female</v>
      </c>
      <c r="H885" s="139" t="str">
        <f>VLOOKUP(E885,Questions!$B$12:$D$15,3,FALSE)</f>
        <v>Married</v>
      </c>
    </row>
    <row r="886" spans="1:8" x14ac:dyDescent="0.35">
      <c r="A886" s="71">
        <v>14745</v>
      </c>
      <c r="B886" s="71">
        <v>18</v>
      </c>
      <c r="C886" s="137">
        <v>595.94000000000005</v>
      </c>
      <c r="D886" s="137">
        <v>0</v>
      </c>
      <c r="E886" s="138" t="s">
        <v>119</v>
      </c>
      <c r="F886" s="138" t="str">
        <f t="shared" si="13"/>
        <v>Profit</v>
      </c>
      <c r="G886" s="139" t="str">
        <f>VLOOKUP(E886,Questions!$B$12:$D$15,2,FALSE)</f>
        <v>Male</v>
      </c>
      <c r="H886" s="139" t="str">
        <f>VLOOKUP(E886,Questions!$B$12:$D$15,3,FALSE)</f>
        <v>Single</v>
      </c>
    </row>
    <row r="887" spans="1:8" x14ac:dyDescent="0.35">
      <c r="A887" s="71">
        <v>14669</v>
      </c>
      <c r="B887" s="71">
        <v>80</v>
      </c>
      <c r="C887" s="137">
        <v>1370.91</v>
      </c>
      <c r="D887" s="137">
        <v>806.81</v>
      </c>
      <c r="E887" s="138" t="s">
        <v>117</v>
      </c>
      <c r="F887" s="138" t="str">
        <f t="shared" si="13"/>
        <v>Profit</v>
      </c>
      <c r="G887" s="139" t="str">
        <f>VLOOKUP(E887,Questions!$B$12:$D$15,2,FALSE)</f>
        <v>Female</v>
      </c>
      <c r="H887" s="139" t="str">
        <f>VLOOKUP(E887,Questions!$B$12:$D$15,3,FALSE)</f>
        <v>Married</v>
      </c>
    </row>
    <row r="888" spans="1:8" x14ac:dyDescent="0.35">
      <c r="A888" s="71">
        <v>13216</v>
      </c>
      <c r="B888" s="71">
        <v>18</v>
      </c>
      <c r="C888" s="137">
        <v>2173.64</v>
      </c>
      <c r="D888" s="137">
        <v>968.1</v>
      </c>
      <c r="E888" s="138" t="s">
        <v>118</v>
      </c>
      <c r="F888" s="138" t="str">
        <f t="shared" si="13"/>
        <v>Profit</v>
      </c>
      <c r="G888" s="139" t="str">
        <f>VLOOKUP(E888,Questions!$B$12:$D$15,2,FALSE)</f>
        <v>Female</v>
      </c>
      <c r="H888" s="139" t="str">
        <f>VLOOKUP(E888,Questions!$B$12:$D$15,3,FALSE)</f>
        <v>Single</v>
      </c>
    </row>
    <row r="889" spans="1:8" x14ac:dyDescent="0.35">
      <c r="A889" s="71">
        <v>11956</v>
      </c>
      <c r="B889" s="71">
        <v>23</v>
      </c>
      <c r="C889" s="137">
        <v>2229.1999999999998</v>
      </c>
      <c r="D889" s="137">
        <v>855.53</v>
      </c>
      <c r="E889" s="138" t="s">
        <v>119</v>
      </c>
      <c r="F889" s="138" t="str">
        <f t="shared" si="13"/>
        <v>Profit</v>
      </c>
      <c r="G889" s="139" t="str">
        <f>VLOOKUP(E889,Questions!$B$12:$D$15,2,FALSE)</f>
        <v>Male</v>
      </c>
      <c r="H889" s="139" t="str">
        <f>VLOOKUP(E889,Questions!$B$12:$D$15,3,FALSE)</f>
        <v>Single</v>
      </c>
    </row>
    <row r="890" spans="1:8" x14ac:dyDescent="0.35">
      <c r="A890" s="71">
        <v>12226</v>
      </c>
      <c r="B890" s="71">
        <v>19</v>
      </c>
      <c r="C890" s="137">
        <v>2440.6999999999998</v>
      </c>
      <c r="D890" s="137">
        <v>0</v>
      </c>
      <c r="E890" s="138" t="s">
        <v>118</v>
      </c>
      <c r="F890" s="138" t="str">
        <f t="shared" si="13"/>
        <v>Profit</v>
      </c>
      <c r="G890" s="139" t="str">
        <f>VLOOKUP(E890,Questions!$B$12:$D$15,2,FALSE)</f>
        <v>Female</v>
      </c>
      <c r="H890" s="139" t="str">
        <f>VLOOKUP(E890,Questions!$B$12:$D$15,3,FALSE)</f>
        <v>Single</v>
      </c>
    </row>
    <row r="891" spans="1:8" x14ac:dyDescent="0.35">
      <c r="A891" s="71">
        <v>18586</v>
      </c>
      <c r="B891" s="71">
        <v>66</v>
      </c>
      <c r="C891" s="137">
        <v>1673.66</v>
      </c>
      <c r="D891" s="137">
        <v>1439.91</v>
      </c>
      <c r="E891" s="138" t="s">
        <v>118</v>
      </c>
      <c r="F891" s="138" t="str">
        <f t="shared" si="13"/>
        <v>Profit</v>
      </c>
      <c r="G891" s="139" t="str">
        <f>VLOOKUP(E891,Questions!$B$12:$D$15,2,FALSE)</f>
        <v>Female</v>
      </c>
      <c r="H891" s="139" t="str">
        <f>VLOOKUP(E891,Questions!$B$12:$D$15,3,FALSE)</f>
        <v>Single</v>
      </c>
    </row>
    <row r="892" spans="1:8" x14ac:dyDescent="0.35">
      <c r="A892" s="71">
        <v>19658</v>
      </c>
      <c r="B892" s="71">
        <v>39</v>
      </c>
      <c r="C892" s="137">
        <v>1891.1</v>
      </c>
      <c r="D892" s="137">
        <v>1735.59</v>
      </c>
      <c r="E892" s="138" t="s">
        <v>107</v>
      </c>
      <c r="F892" s="138" t="str">
        <f t="shared" si="13"/>
        <v>Profit</v>
      </c>
      <c r="G892" s="139" t="str">
        <f>VLOOKUP(E892,Questions!$B$12:$D$15,2,FALSE)</f>
        <v>Male</v>
      </c>
      <c r="H892" s="139" t="str">
        <f>VLOOKUP(E892,Questions!$B$12:$D$15,3,FALSE)</f>
        <v>Married</v>
      </c>
    </row>
    <row r="893" spans="1:8" x14ac:dyDescent="0.35">
      <c r="A893" s="71">
        <v>11034</v>
      </c>
      <c r="B893" s="71">
        <v>51</v>
      </c>
      <c r="C893" s="137">
        <v>1819.95</v>
      </c>
      <c r="D893" s="137">
        <v>1693.51</v>
      </c>
      <c r="E893" s="138" t="s">
        <v>119</v>
      </c>
      <c r="F893" s="138" t="str">
        <f t="shared" si="13"/>
        <v>Profit</v>
      </c>
      <c r="G893" s="139" t="str">
        <f>VLOOKUP(E893,Questions!$B$12:$D$15,2,FALSE)</f>
        <v>Male</v>
      </c>
      <c r="H893" s="139" t="str">
        <f>VLOOKUP(E893,Questions!$B$12:$D$15,3,FALSE)</f>
        <v>Single</v>
      </c>
    </row>
    <row r="894" spans="1:8" x14ac:dyDescent="0.35">
      <c r="A894" s="71">
        <v>16963</v>
      </c>
      <c r="B894" s="71">
        <v>47</v>
      </c>
      <c r="C894" s="137">
        <v>608.11</v>
      </c>
      <c r="D894" s="137">
        <v>7695.82</v>
      </c>
      <c r="E894" s="138" t="s">
        <v>118</v>
      </c>
      <c r="F894" s="138" t="str">
        <f t="shared" si="13"/>
        <v>Loss</v>
      </c>
      <c r="G894" s="139" t="str">
        <f>VLOOKUP(E894,Questions!$B$12:$D$15,2,FALSE)</f>
        <v>Female</v>
      </c>
      <c r="H894" s="139" t="str">
        <f>VLOOKUP(E894,Questions!$B$12:$D$15,3,FALSE)</f>
        <v>Single</v>
      </c>
    </row>
    <row r="895" spans="1:8" x14ac:dyDescent="0.35">
      <c r="A895" s="71">
        <v>12288</v>
      </c>
      <c r="B895" s="71">
        <v>53</v>
      </c>
      <c r="C895" s="137">
        <v>1873.2</v>
      </c>
      <c r="D895" s="137">
        <v>0</v>
      </c>
      <c r="E895" s="138" t="s">
        <v>107</v>
      </c>
      <c r="F895" s="138" t="str">
        <f t="shared" si="13"/>
        <v>Profit</v>
      </c>
      <c r="G895" s="139" t="str">
        <f>VLOOKUP(E895,Questions!$B$12:$D$15,2,FALSE)</f>
        <v>Male</v>
      </c>
      <c r="H895" s="139" t="str">
        <f>VLOOKUP(E895,Questions!$B$12:$D$15,3,FALSE)</f>
        <v>Married</v>
      </c>
    </row>
    <row r="896" spans="1:8" x14ac:dyDescent="0.35">
      <c r="A896" s="71">
        <v>13112</v>
      </c>
      <c r="B896" s="71">
        <v>56</v>
      </c>
      <c r="C896" s="137">
        <v>1287.3699999999999</v>
      </c>
      <c r="D896" s="137">
        <v>846.48</v>
      </c>
      <c r="E896" s="138" t="s">
        <v>117</v>
      </c>
      <c r="F896" s="138" t="str">
        <f t="shared" si="13"/>
        <v>Profit</v>
      </c>
      <c r="G896" s="139" t="str">
        <f>VLOOKUP(E896,Questions!$B$12:$D$15,2,FALSE)</f>
        <v>Female</v>
      </c>
      <c r="H896" s="139" t="str">
        <f>VLOOKUP(E896,Questions!$B$12:$D$15,3,FALSE)</f>
        <v>Married</v>
      </c>
    </row>
    <row r="897" spans="1:8" x14ac:dyDescent="0.35">
      <c r="A897" s="71">
        <v>14757</v>
      </c>
      <c r="B897" s="71">
        <v>29</v>
      </c>
      <c r="C897" s="137">
        <v>1903.23</v>
      </c>
      <c r="D897" s="137">
        <v>1193.8900000000001</v>
      </c>
      <c r="E897" s="138" t="s">
        <v>118</v>
      </c>
      <c r="F897" s="138" t="str">
        <f t="shared" si="13"/>
        <v>Profit</v>
      </c>
      <c r="G897" s="139" t="str">
        <f>VLOOKUP(E897,Questions!$B$12:$D$15,2,FALSE)</f>
        <v>Female</v>
      </c>
      <c r="H897" s="139" t="str">
        <f>VLOOKUP(E897,Questions!$B$12:$D$15,3,FALSE)</f>
        <v>Single</v>
      </c>
    </row>
    <row r="898" spans="1:8" x14ac:dyDescent="0.35">
      <c r="A898" s="71">
        <v>19243</v>
      </c>
      <c r="B898" s="71">
        <v>44</v>
      </c>
      <c r="C898" s="137">
        <v>1940.26</v>
      </c>
      <c r="D898" s="137">
        <v>0</v>
      </c>
      <c r="E898" s="138" t="s">
        <v>118</v>
      </c>
      <c r="F898" s="138" t="str">
        <f t="shared" si="13"/>
        <v>Profit</v>
      </c>
      <c r="G898" s="139" t="str">
        <f>VLOOKUP(E898,Questions!$B$12:$D$15,2,FALSE)</f>
        <v>Female</v>
      </c>
      <c r="H898" s="139" t="str">
        <f>VLOOKUP(E898,Questions!$B$12:$D$15,3,FALSE)</f>
        <v>Single</v>
      </c>
    </row>
    <row r="899" spans="1:8" x14ac:dyDescent="0.35">
      <c r="A899" s="71">
        <v>17879</v>
      </c>
      <c r="B899" s="71">
        <v>21</v>
      </c>
      <c r="C899" s="137">
        <v>1893.06</v>
      </c>
      <c r="D899" s="137">
        <v>2219.88</v>
      </c>
      <c r="E899" s="138" t="s">
        <v>118</v>
      </c>
      <c r="F899" s="138" t="str">
        <f t="shared" ref="F899:F901" si="14">IF(C899&gt;D899, "Profit","Loss")</f>
        <v>Loss</v>
      </c>
      <c r="G899" s="139" t="str">
        <f>VLOOKUP(E899,Questions!$B$12:$D$15,2,FALSE)</f>
        <v>Female</v>
      </c>
      <c r="H899" s="139" t="str">
        <f>VLOOKUP(E899,Questions!$B$12:$D$15,3,FALSE)</f>
        <v>Single</v>
      </c>
    </row>
    <row r="900" spans="1:8" x14ac:dyDescent="0.35">
      <c r="A900" s="71">
        <v>14854</v>
      </c>
      <c r="B900" s="71">
        <v>33</v>
      </c>
      <c r="C900" s="137">
        <v>1834.09</v>
      </c>
      <c r="D900" s="137">
        <v>0</v>
      </c>
      <c r="E900" s="138" t="s">
        <v>119</v>
      </c>
      <c r="F900" s="138" t="str">
        <f t="shared" si="14"/>
        <v>Profit</v>
      </c>
      <c r="G900" s="139" t="str">
        <f>VLOOKUP(E900,Questions!$B$12:$D$15,2,FALSE)</f>
        <v>Male</v>
      </c>
      <c r="H900" s="139" t="str">
        <f>VLOOKUP(E900,Questions!$B$12:$D$15,3,FALSE)</f>
        <v>Single</v>
      </c>
    </row>
    <row r="901" spans="1:8" x14ac:dyDescent="0.35">
      <c r="A901" s="71">
        <v>16331</v>
      </c>
      <c r="B901" s="71">
        <v>20</v>
      </c>
      <c r="C901" s="137">
        <v>1021.3</v>
      </c>
      <c r="D901" s="137">
        <v>0</v>
      </c>
      <c r="E901" s="138" t="s">
        <v>119</v>
      </c>
      <c r="F901" s="138" t="str">
        <f t="shared" si="14"/>
        <v>Profit</v>
      </c>
      <c r="G901" s="139" t="str">
        <f>VLOOKUP(E901,Questions!$B$12:$D$15,2,FALSE)</f>
        <v>Male</v>
      </c>
      <c r="H901" s="139" t="str">
        <f>VLOOKUP(E901,Questions!$B$12:$D$15,3,FALSE)</f>
        <v>Single</v>
      </c>
    </row>
  </sheetData>
  <sortState xmlns:xlrd2="http://schemas.microsoft.com/office/spreadsheetml/2017/richdata2" ref="G2:G901">
    <sortCondition ref="G2:G90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BFD16-7EC1-1545-97F1-161F11D337B7}">
  <dimension ref="A1:L53"/>
  <sheetViews>
    <sheetView zoomScaleNormal="100" workbookViewId="0">
      <selection activeCell="G35" sqref="G35"/>
    </sheetView>
  </sheetViews>
  <sheetFormatPr defaultColWidth="10.6640625" defaultRowHeight="15.5" x14ac:dyDescent="0.35"/>
  <cols>
    <col min="2" max="2" width="14.9140625" customWidth="1"/>
    <col min="3" max="3" width="12.5" bestFit="1" customWidth="1"/>
    <col min="4" max="4" width="15.5" customWidth="1"/>
    <col min="8" max="8" width="14" bestFit="1" customWidth="1"/>
  </cols>
  <sheetData>
    <row r="1" spans="1:12" x14ac:dyDescent="0.35">
      <c r="A1" s="275" t="s">
        <v>252</v>
      </c>
      <c r="B1" s="275"/>
      <c r="C1" s="275"/>
      <c r="H1" s="71"/>
      <c r="I1" s="71"/>
      <c r="J1" s="71"/>
      <c r="K1" s="71"/>
      <c r="L1" s="71"/>
    </row>
    <row r="2" spans="1:12" ht="16" thickBot="1" x14ac:dyDescent="0.4">
      <c r="H2" s="71"/>
      <c r="I2" s="71"/>
      <c r="J2" s="71"/>
      <c r="K2" s="71"/>
      <c r="L2" s="71"/>
    </row>
    <row r="3" spans="1:12" ht="16" thickBot="1" x14ac:dyDescent="0.4">
      <c r="A3" s="275" t="s">
        <v>167</v>
      </c>
      <c r="B3" s="275"/>
      <c r="C3" s="275"/>
      <c r="H3" s="64">
        <f>SUM('Data Set'!C2:C901)</f>
        <v>1448284.1099999994</v>
      </c>
      <c r="I3" s="71"/>
      <c r="J3" s="71"/>
      <c r="K3" s="71"/>
      <c r="L3" s="71"/>
    </row>
    <row r="4" spans="1:12" ht="16" thickBot="1" x14ac:dyDescent="0.4">
      <c r="A4" s="275" t="s">
        <v>168</v>
      </c>
      <c r="B4" s="275"/>
      <c r="C4" s="275"/>
      <c r="H4" s="64">
        <f>SUM('Data Set'!D2:D901)</f>
        <v>978273.47999999986</v>
      </c>
      <c r="I4" s="71"/>
      <c r="J4" s="71"/>
      <c r="K4" s="71"/>
      <c r="L4" s="71"/>
    </row>
    <row r="5" spans="1:12" ht="16" thickBot="1" x14ac:dyDescent="0.4">
      <c r="A5" s="275" t="s">
        <v>169</v>
      </c>
      <c r="B5" s="275"/>
      <c r="C5" s="275"/>
      <c r="H5" s="115">
        <f>H4/H3</f>
        <v>0.67547069890865563</v>
      </c>
      <c r="I5" s="71"/>
      <c r="J5" s="71"/>
      <c r="K5" s="71"/>
      <c r="L5" s="71"/>
    </row>
    <row r="6" spans="1:12" x14ac:dyDescent="0.35">
      <c r="H6" s="71"/>
      <c r="I6" s="71"/>
      <c r="J6" s="71"/>
      <c r="K6" s="71"/>
      <c r="L6" s="71"/>
    </row>
    <row r="7" spans="1:12" x14ac:dyDescent="0.35">
      <c r="A7" s="310" t="s">
        <v>170</v>
      </c>
      <c r="B7" s="310"/>
      <c r="C7" s="310"/>
      <c r="D7" s="310"/>
      <c r="E7" s="310"/>
      <c r="F7" s="310"/>
      <c r="H7" s="71"/>
      <c r="I7" s="71"/>
      <c r="J7" s="71"/>
      <c r="K7" s="71"/>
      <c r="L7" s="71"/>
    </row>
    <row r="8" spans="1:12" x14ac:dyDescent="0.35">
      <c r="H8" s="71"/>
      <c r="I8" s="71"/>
      <c r="J8" s="71"/>
      <c r="K8" s="71"/>
      <c r="L8" s="71"/>
    </row>
    <row r="9" spans="1:12" x14ac:dyDescent="0.35">
      <c r="A9" s="310" t="s">
        <v>234</v>
      </c>
      <c r="B9" s="310"/>
      <c r="C9" s="310"/>
      <c r="D9" s="310"/>
      <c r="E9" s="310"/>
      <c r="H9" s="71"/>
      <c r="I9" s="71"/>
      <c r="J9" s="71"/>
      <c r="K9" s="71"/>
      <c r="L9" s="71"/>
    </row>
    <row r="10" spans="1:12" ht="16" thickBot="1" x14ac:dyDescent="0.4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35">
      <c r="A11" s="109"/>
      <c r="B11" s="51" t="s">
        <v>219</v>
      </c>
      <c r="C11" s="52" t="s">
        <v>108</v>
      </c>
      <c r="D11" s="53" t="s">
        <v>109</v>
      </c>
      <c r="E11" s="71"/>
      <c r="F11" s="71"/>
      <c r="G11" s="71"/>
      <c r="H11" s="71"/>
      <c r="I11" s="71"/>
      <c r="J11" s="71"/>
      <c r="K11" s="71"/>
      <c r="L11" s="71"/>
    </row>
    <row r="12" spans="1:12" x14ac:dyDescent="0.35">
      <c r="A12" s="71"/>
      <c r="B12" s="135" t="s">
        <v>117</v>
      </c>
      <c r="C12" s="104" t="s">
        <v>112</v>
      </c>
      <c r="D12" s="105" t="s">
        <v>110</v>
      </c>
      <c r="E12" s="71"/>
      <c r="F12" s="71"/>
      <c r="G12" s="71"/>
      <c r="H12" s="71"/>
      <c r="I12" s="71"/>
      <c r="J12" s="71"/>
      <c r="K12" s="71"/>
      <c r="L12" s="71"/>
    </row>
    <row r="13" spans="1:12" x14ac:dyDescent="0.35">
      <c r="A13" s="71"/>
      <c r="B13" s="136" t="s">
        <v>107</v>
      </c>
      <c r="C13" s="102" t="s">
        <v>113</v>
      </c>
      <c r="D13" s="80" t="s">
        <v>110</v>
      </c>
      <c r="E13" s="71"/>
      <c r="F13" s="71"/>
      <c r="G13" s="71"/>
      <c r="H13" s="71"/>
      <c r="I13" s="71"/>
      <c r="J13" s="71"/>
      <c r="K13" s="71"/>
      <c r="L13" s="71"/>
    </row>
    <row r="14" spans="1:12" x14ac:dyDescent="0.35">
      <c r="A14" s="71"/>
      <c r="B14" s="135" t="s">
        <v>118</v>
      </c>
      <c r="C14" s="104" t="s">
        <v>112</v>
      </c>
      <c r="D14" s="105" t="s">
        <v>111</v>
      </c>
      <c r="E14" s="71"/>
      <c r="F14" s="71"/>
      <c r="G14" s="71"/>
      <c r="H14" s="71"/>
      <c r="I14" s="71"/>
      <c r="J14" s="71"/>
      <c r="K14" s="71"/>
      <c r="L14" s="71"/>
    </row>
    <row r="15" spans="1:12" ht="16" thickBot="1" x14ac:dyDescent="0.4">
      <c r="A15" s="71"/>
      <c r="B15" s="124" t="s">
        <v>119</v>
      </c>
      <c r="C15" s="107" t="s">
        <v>113</v>
      </c>
      <c r="D15" s="108" t="s">
        <v>111</v>
      </c>
      <c r="E15" s="71"/>
      <c r="F15" s="71"/>
      <c r="G15" s="71"/>
      <c r="H15" s="71"/>
      <c r="I15" s="71"/>
      <c r="J15" s="71"/>
      <c r="K15" s="71"/>
      <c r="L15" s="71"/>
    </row>
    <row r="16" spans="1:12" ht="16" thickBot="1" x14ac:dyDescent="0.4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16" thickBot="1" x14ac:dyDescent="0.4">
      <c r="A17" s="275" t="s">
        <v>171</v>
      </c>
      <c r="B17" s="275"/>
      <c r="C17" s="275"/>
      <c r="D17" s="275"/>
      <c r="E17" s="275"/>
      <c r="H17" s="115">
        <f>COUNTIF('Data Set'!F2:F901,"Profit")</f>
        <v>743</v>
      </c>
      <c r="I17" s="71"/>
      <c r="J17" s="71"/>
      <c r="K17" s="71"/>
      <c r="L17" s="71"/>
    </row>
    <row r="18" spans="1:12" ht="16" thickBot="1" x14ac:dyDescent="0.4">
      <c r="H18" s="71"/>
      <c r="I18" s="71"/>
      <c r="J18" s="71"/>
      <c r="K18" s="71"/>
      <c r="L18" s="71"/>
    </row>
    <row r="19" spans="1:12" ht="16" thickBot="1" x14ac:dyDescent="0.4">
      <c r="A19" s="275" t="s">
        <v>134</v>
      </c>
      <c r="B19" s="275"/>
      <c r="C19" s="275"/>
      <c r="D19" s="275"/>
      <c r="H19" s="64">
        <f>SUMIF('Data Set'!H2:H901,"Married",'Data Set'!C2:C901)</f>
        <v>628243.6199999993</v>
      </c>
      <c r="I19" s="71"/>
      <c r="J19" s="71"/>
      <c r="K19" s="71"/>
      <c r="L19" s="71"/>
    </row>
    <row r="20" spans="1:12" ht="16" thickBot="1" x14ac:dyDescent="0.4">
      <c r="H20" s="71"/>
      <c r="I20" s="71"/>
      <c r="J20" s="71"/>
      <c r="K20" s="71"/>
      <c r="L20" s="71"/>
    </row>
    <row r="21" spans="1:12" ht="16" thickBot="1" x14ac:dyDescent="0.4">
      <c r="A21" s="275" t="s">
        <v>116</v>
      </c>
      <c r="B21" s="275"/>
      <c r="C21" s="275"/>
      <c r="D21" s="275"/>
      <c r="H21" s="115">
        <f>COUNTIFS('Data Set'!B2:B901,"&lt;30",'Data Set'!G2:G901,"Female")</f>
        <v>108</v>
      </c>
      <c r="I21" s="71"/>
      <c r="J21" s="71"/>
      <c r="K21" s="71"/>
      <c r="L21" s="71"/>
    </row>
    <row r="22" spans="1:12" ht="16" thickBot="1" x14ac:dyDescent="0.4">
      <c r="H22" s="71"/>
      <c r="I22" s="71"/>
      <c r="J22" s="71"/>
      <c r="K22" s="71"/>
      <c r="L22" s="71"/>
    </row>
    <row r="23" spans="1:12" ht="16" thickBot="1" x14ac:dyDescent="0.4">
      <c r="A23" s="275" t="s">
        <v>115</v>
      </c>
      <c r="B23" s="275"/>
      <c r="C23" s="275"/>
      <c r="D23" s="275"/>
      <c r="E23" s="275"/>
      <c r="F23" s="275"/>
      <c r="H23" s="64">
        <f>SUMIFS('Data Set'!D2:D901,'Data Set'!H2:H901,"Single",'Data Set'!C2:C901,"&gt;2000")</f>
        <v>134474.71999999997</v>
      </c>
      <c r="I23" s="71"/>
      <c r="J23" s="71"/>
      <c r="K23" s="71"/>
      <c r="L23" s="71"/>
    </row>
    <row r="24" spans="1:12" x14ac:dyDescent="0.35">
      <c r="H24" s="71"/>
      <c r="I24" s="71"/>
      <c r="J24" s="71"/>
      <c r="K24" s="71"/>
      <c r="L24" s="71"/>
    </row>
    <row r="25" spans="1:12" x14ac:dyDescent="0.35">
      <c r="A25" s="275" t="s">
        <v>172</v>
      </c>
      <c r="B25" s="275"/>
      <c r="C25" s="275"/>
      <c r="D25" s="275"/>
      <c r="E25" s="275"/>
      <c r="F25" s="275"/>
      <c r="H25" s="309" t="s">
        <v>242</v>
      </c>
      <c r="I25" s="309"/>
      <c r="J25" s="309"/>
      <c r="K25" s="71"/>
      <c r="L25" s="71"/>
    </row>
    <row r="26" spans="1:12" x14ac:dyDescent="0.35">
      <c r="A26" s="275" t="s">
        <v>135</v>
      </c>
      <c r="B26" s="275"/>
      <c r="C26" s="275"/>
      <c r="H26" s="71"/>
      <c r="I26" s="71"/>
      <c r="J26" s="71"/>
      <c r="K26" s="71"/>
      <c r="L26" s="71"/>
    </row>
    <row r="27" spans="1:12" x14ac:dyDescent="0.35">
      <c r="A27" s="275" t="s">
        <v>136</v>
      </c>
      <c r="B27" s="275"/>
      <c r="C27" s="275"/>
      <c r="D27" s="275"/>
      <c r="H27" s="71"/>
      <c r="I27" s="71"/>
      <c r="J27" s="71"/>
      <c r="K27" s="71"/>
      <c r="L27" s="71"/>
    </row>
    <row r="28" spans="1:12" x14ac:dyDescent="0.35">
      <c r="H28" s="71"/>
      <c r="I28" s="71"/>
      <c r="J28" s="71"/>
      <c r="K28" s="71"/>
      <c r="L28" s="71"/>
    </row>
    <row r="29" spans="1:12" x14ac:dyDescent="0.35">
      <c r="A29" s="275" t="s">
        <v>235</v>
      </c>
      <c r="B29" s="275"/>
      <c r="C29" s="275"/>
      <c r="D29" s="275"/>
      <c r="E29" s="275"/>
      <c r="F29" s="275"/>
      <c r="G29" s="275"/>
      <c r="H29" s="71"/>
      <c r="I29" s="71"/>
      <c r="J29" s="71"/>
      <c r="K29" s="71"/>
      <c r="L29" s="71"/>
    </row>
    <row r="30" spans="1:12" x14ac:dyDescent="0.35">
      <c r="H30" s="71"/>
      <c r="I30" s="71"/>
      <c r="J30" s="71"/>
      <c r="K30" s="71"/>
      <c r="L30" s="71"/>
    </row>
    <row r="31" spans="1:12" x14ac:dyDescent="0.35">
      <c r="A31" s="71"/>
      <c r="B31" s="71" t="s">
        <v>105</v>
      </c>
      <c r="C31" s="65">
        <v>539972.0327164724</v>
      </c>
      <c r="D31" s="71"/>
      <c r="E31" s="71"/>
      <c r="F31" s="71"/>
      <c r="G31" s="71"/>
      <c r="H31" s="71"/>
      <c r="I31" s="71"/>
      <c r="J31" s="71"/>
      <c r="K31" s="71"/>
      <c r="L31" s="71"/>
    </row>
    <row r="32" spans="1:12" x14ac:dyDescent="0.35">
      <c r="A32" s="71"/>
      <c r="B32" s="71" t="s">
        <v>106</v>
      </c>
      <c r="C32" s="61">
        <v>378000</v>
      </c>
      <c r="D32" s="71"/>
      <c r="E32" s="71"/>
      <c r="F32" s="71"/>
      <c r="G32" s="71"/>
      <c r="H32" s="71"/>
      <c r="I32" s="71"/>
      <c r="J32" s="71"/>
      <c r="K32" s="71"/>
      <c r="L32" s="71"/>
    </row>
    <row r="33" spans="1:12" x14ac:dyDescent="0.35">
      <c r="A33" s="71"/>
      <c r="B33" s="71" t="s">
        <v>137</v>
      </c>
      <c r="C33" s="163">
        <f>C32/C31</f>
        <v>0.70003625576378614</v>
      </c>
      <c r="D33" s="71"/>
      <c r="E33" s="71"/>
      <c r="F33" s="71"/>
      <c r="G33" s="71"/>
      <c r="H33" s="71"/>
      <c r="I33" s="71"/>
      <c r="J33" s="71"/>
      <c r="K33" s="71"/>
      <c r="L33" s="71"/>
    </row>
    <row r="34" spans="1:12" x14ac:dyDescent="0.3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x14ac:dyDescent="0.35">
      <c r="A35" s="71"/>
      <c r="B35" s="202" t="s">
        <v>245</v>
      </c>
      <c r="C35" s="202"/>
      <c r="D35" s="202"/>
      <c r="E35" s="71"/>
      <c r="F35" s="71"/>
      <c r="G35" s="71"/>
      <c r="H35" s="71"/>
      <c r="I35" s="71"/>
      <c r="J35" s="71"/>
      <c r="K35" s="71"/>
      <c r="L35" s="71"/>
    </row>
    <row r="36" spans="1:12" x14ac:dyDescent="0.35">
      <c r="A36" s="71"/>
      <c r="B36" t="s">
        <v>237</v>
      </c>
      <c r="C36" s="70" t="s">
        <v>243</v>
      </c>
      <c r="D36" s="71"/>
      <c r="E36" s="71"/>
      <c r="F36" s="71"/>
      <c r="G36" s="71"/>
      <c r="H36" s="71"/>
      <c r="I36" s="71"/>
      <c r="J36" s="71"/>
      <c r="K36" s="71"/>
      <c r="L36" s="71"/>
    </row>
    <row r="37" spans="1:12" x14ac:dyDescent="0.35">
      <c r="A37" s="71"/>
      <c r="B37" t="s">
        <v>238</v>
      </c>
      <c r="C37" s="160">
        <v>0.7</v>
      </c>
      <c r="D37" s="71"/>
      <c r="E37" s="71"/>
      <c r="F37" s="71"/>
      <c r="G37" s="71"/>
      <c r="H37" s="71"/>
      <c r="I37" s="71"/>
      <c r="J37" s="71"/>
      <c r="K37" s="71"/>
      <c r="L37" s="71"/>
    </row>
    <row r="38" spans="1:12" x14ac:dyDescent="0.35">
      <c r="A38" s="71"/>
      <c r="B38" t="s">
        <v>239</v>
      </c>
      <c r="C38" s="70" t="s">
        <v>244</v>
      </c>
      <c r="D38" s="71"/>
      <c r="E38" s="71"/>
      <c r="F38" s="71"/>
      <c r="G38" s="71"/>
      <c r="H38" s="71"/>
      <c r="I38" s="71"/>
      <c r="J38" s="71"/>
      <c r="K38" s="71"/>
      <c r="L38" s="71"/>
    </row>
    <row r="39" spans="1:12" x14ac:dyDescent="0.3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x14ac:dyDescent="0.3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x14ac:dyDescent="0.3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x14ac:dyDescent="0.3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x14ac:dyDescent="0.3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x14ac:dyDescent="0.3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2" x14ac:dyDescent="0.3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1:12" x14ac:dyDescent="0.3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12" x14ac:dyDescent="0.3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1:12" x14ac:dyDescent="0.3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x14ac:dyDescent="0.3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2" x14ac:dyDescent="0.3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1:12" x14ac:dyDescent="0.3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1:12" x14ac:dyDescent="0.3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x14ac:dyDescent="0.3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</sheetData>
  <mergeCells count="16">
    <mergeCell ref="A9:E9"/>
    <mergeCell ref="A17:E17"/>
    <mergeCell ref="A19:D19"/>
    <mergeCell ref="A21:D21"/>
    <mergeCell ref="A23:F23"/>
    <mergeCell ref="A1:C1"/>
    <mergeCell ref="A3:C3"/>
    <mergeCell ref="A4:C4"/>
    <mergeCell ref="A5:C5"/>
    <mergeCell ref="A7:F7"/>
    <mergeCell ref="A26:C26"/>
    <mergeCell ref="A27:D27"/>
    <mergeCell ref="A29:G29"/>
    <mergeCell ref="B35:D35"/>
    <mergeCell ref="A25:F25"/>
    <mergeCell ref="H25:J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Introduction</vt:lpstr>
      <vt:lpstr>SUM &amp; PRODUCT</vt:lpstr>
      <vt:lpstr>IF</vt:lpstr>
      <vt:lpstr>VLOOKUP</vt:lpstr>
      <vt:lpstr>COUNTIF(S) &amp; SUMIF(S)</vt:lpstr>
      <vt:lpstr>PivotTables &amp; Calculated Fields</vt:lpstr>
      <vt:lpstr>Goal Seek</vt:lpstr>
      <vt:lpstr>Data Set</vt:lpstr>
      <vt:lpstr>Questions</vt:lpstr>
      <vt:lpstr>PivotTable 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Kristi Intara</cp:lastModifiedBy>
  <dcterms:created xsi:type="dcterms:W3CDTF">2020-10-28T20:02:08Z</dcterms:created>
  <dcterms:modified xsi:type="dcterms:W3CDTF">2020-11-06T11:03:56Z</dcterms:modified>
</cp:coreProperties>
</file>