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BAS Insurance\"/>
    </mc:Choice>
  </mc:AlternateContent>
  <xr:revisionPtr revIDLastSave="0" documentId="13_ncr:1_{D5274D69-CCC3-46E4-9305-18D5A8471A87}" xr6:coauthVersionLast="45" xr6:coauthVersionMax="45" xr10:uidLastSave="{00000000-0000-0000-0000-000000000000}"/>
  <bookViews>
    <workbookView xWindow="-110" yWindow="-110" windowWidth="22780" windowHeight="14660" xr2:uid="{658F50D1-C1D7-498E-9A3D-99C9D9F06A4A}"/>
  </bookViews>
  <sheets>
    <sheet name="Problem" sheetId="2" r:id="rId1"/>
    <sheet name="Solu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D11" i="2"/>
  <c r="E11" i="2" s="1"/>
  <c r="H72" i="1"/>
  <c r="I72" i="1" s="1"/>
  <c r="I71" i="1"/>
  <c r="I70" i="1"/>
  <c r="I69" i="1"/>
  <c r="I68" i="1"/>
  <c r="I67" i="1"/>
  <c r="I66" i="1"/>
  <c r="I65" i="1"/>
  <c r="I64" i="1"/>
  <c r="H71" i="1"/>
  <c r="H70" i="1"/>
  <c r="H69" i="1"/>
  <c r="H68" i="1"/>
  <c r="H67" i="1"/>
  <c r="H66" i="1"/>
  <c r="H65" i="1"/>
  <c r="H64" i="1"/>
  <c r="G71" i="1"/>
  <c r="G70" i="1"/>
  <c r="G69" i="1"/>
  <c r="G68" i="1"/>
  <c r="G67" i="1"/>
  <c r="G66" i="1"/>
  <c r="G65" i="1"/>
  <c r="G64" i="1"/>
  <c r="F71" i="1"/>
  <c r="F70" i="1"/>
  <c r="F69" i="1"/>
  <c r="F68" i="1"/>
  <c r="F67" i="1"/>
  <c r="F66" i="1"/>
  <c r="F65" i="1"/>
  <c r="F64" i="1"/>
  <c r="O32" i="1"/>
  <c r="M32" i="1"/>
  <c r="O31" i="1"/>
  <c r="O30" i="1"/>
  <c r="O29" i="1"/>
  <c r="O28" i="1"/>
  <c r="O27" i="1"/>
  <c r="O26" i="1"/>
  <c r="O25" i="1"/>
  <c r="O24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C59" i="1"/>
  <c r="B60" i="1"/>
  <c r="B51" i="1"/>
  <c r="D48" i="1"/>
  <c r="D59" i="1" s="1"/>
  <c r="C47" i="1"/>
  <c r="B17" i="1"/>
  <c r="B16" i="1" s="1"/>
  <c r="B15" i="1" s="1"/>
  <c r="B14" i="1" s="1"/>
  <c r="B13" i="1" s="1"/>
  <c r="B12" i="1" s="1"/>
  <c r="B11" i="1" s="1"/>
  <c r="B10" i="1" s="1"/>
  <c r="B24" i="1" s="1"/>
  <c r="J34" i="1"/>
  <c r="J33" i="1"/>
  <c r="J36" i="1" s="1"/>
  <c r="I34" i="1"/>
  <c r="H34" i="1"/>
  <c r="G34" i="1"/>
  <c r="F34" i="1"/>
  <c r="E34" i="1"/>
  <c r="D34" i="1"/>
  <c r="C34" i="1"/>
  <c r="C30" i="1"/>
  <c r="D29" i="1"/>
  <c r="C29" i="1"/>
  <c r="E28" i="1"/>
  <c r="D28" i="1"/>
  <c r="C28" i="1"/>
  <c r="F27" i="1"/>
  <c r="E27" i="1"/>
  <c r="D27" i="1"/>
  <c r="C27" i="1"/>
  <c r="G26" i="1"/>
  <c r="F26" i="1"/>
  <c r="E26" i="1"/>
  <c r="D26" i="1"/>
  <c r="C26" i="1"/>
  <c r="H25" i="1"/>
  <c r="G25" i="1"/>
  <c r="F25" i="1"/>
  <c r="E25" i="1"/>
  <c r="D25" i="1"/>
  <c r="C25" i="1"/>
  <c r="I24" i="1"/>
  <c r="I33" i="1" s="1"/>
  <c r="H24" i="1"/>
  <c r="G24" i="1"/>
  <c r="F24" i="1"/>
  <c r="E24" i="1"/>
  <c r="D24" i="1"/>
  <c r="C24" i="1"/>
  <c r="D9" i="1"/>
  <c r="E9" i="1" s="1"/>
  <c r="F9" i="1" s="1"/>
  <c r="G9" i="1" s="1"/>
  <c r="H9" i="1" s="1"/>
  <c r="I9" i="1" s="1"/>
  <c r="J9" i="1" s="1"/>
  <c r="J23" i="1" s="1"/>
  <c r="B18" i="2" l="1"/>
  <c r="F11" i="2"/>
  <c r="L19" i="2"/>
  <c r="I36" i="1"/>
  <c r="H33" i="1"/>
  <c r="H36" i="1" s="1"/>
  <c r="E37" i="1"/>
  <c r="D47" i="1"/>
  <c r="D58" i="1" s="1"/>
  <c r="H37" i="1"/>
  <c r="C46" i="1"/>
  <c r="C45" i="1" s="1"/>
  <c r="C44" i="1" s="1"/>
  <c r="C43" i="1" s="1"/>
  <c r="C42" i="1" s="1"/>
  <c r="C41" i="1" s="1"/>
  <c r="E41" i="1" s="1"/>
  <c r="C37" i="1"/>
  <c r="F37" i="1"/>
  <c r="D37" i="1"/>
  <c r="E59" i="1"/>
  <c r="F59" i="1" s="1"/>
  <c r="J37" i="1"/>
  <c r="G37" i="1"/>
  <c r="I37" i="1"/>
  <c r="C58" i="1"/>
  <c r="G33" i="1"/>
  <c r="B47" i="1"/>
  <c r="B42" i="1"/>
  <c r="B43" i="1"/>
  <c r="B44" i="1"/>
  <c r="B48" i="1"/>
  <c r="B45" i="1"/>
  <c r="B46" i="1"/>
  <c r="B41" i="1"/>
  <c r="E33" i="1"/>
  <c r="F33" i="1"/>
  <c r="C33" i="1"/>
  <c r="D33" i="1"/>
  <c r="L12" i="1"/>
  <c r="L26" i="1" s="1"/>
  <c r="L14" i="1"/>
  <c r="L28" i="1" s="1"/>
  <c r="L13" i="1"/>
  <c r="L27" i="1" s="1"/>
  <c r="L15" i="1"/>
  <c r="L29" i="1" s="1"/>
  <c r="L11" i="1"/>
  <c r="L25" i="1" s="1"/>
  <c r="L16" i="1"/>
  <c r="L30" i="1" s="1"/>
  <c r="L17" i="1"/>
  <c r="L31" i="1" s="1"/>
  <c r="L10" i="1"/>
  <c r="L24" i="1" s="1"/>
  <c r="C23" i="1"/>
  <c r="B29" i="1"/>
  <c r="B30" i="1"/>
  <c r="B25" i="1"/>
  <c r="B26" i="1"/>
  <c r="B27" i="1"/>
  <c r="B28" i="1"/>
  <c r="D23" i="1"/>
  <c r="E23" i="1"/>
  <c r="F23" i="1"/>
  <c r="G23" i="1"/>
  <c r="H23" i="1"/>
  <c r="L18" i="2" l="1"/>
  <c r="B17" i="2"/>
  <c r="B16" i="2" s="1"/>
  <c r="G11" i="2"/>
  <c r="B55" i="1"/>
  <c r="B53" i="1"/>
  <c r="B52" i="1"/>
  <c r="B57" i="1"/>
  <c r="B54" i="1"/>
  <c r="B58" i="1"/>
  <c r="B56" i="1"/>
  <c r="B59" i="1"/>
  <c r="G36" i="1"/>
  <c r="E58" i="1"/>
  <c r="F58" i="1" s="1"/>
  <c r="C54" i="1"/>
  <c r="E54" i="1" s="1"/>
  <c r="D41" i="1"/>
  <c r="F41" i="1" s="1"/>
  <c r="C52" i="1"/>
  <c r="E52" i="1" s="1"/>
  <c r="D42" i="1"/>
  <c r="D53" i="1" s="1"/>
  <c r="D44" i="1"/>
  <c r="D55" i="1" s="1"/>
  <c r="C55" i="1"/>
  <c r="E55" i="1" s="1"/>
  <c r="E42" i="1"/>
  <c r="C56" i="1"/>
  <c r="E56" i="1" s="1"/>
  <c r="D46" i="1"/>
  <c r="D57" i="1" s="1"/>
  <c r="C53" i="1"/>
  <c r="E53" i="1" s="1"/>
  <c r="D43" i="1"/>
  <c r="D54" i="1" s="1"/>
  <c r="E43" i="1"/>
  <c r="C57" i="1"/>
  <c r="E57" i="1" s="1"/>
  <c r="E44" i="1"/>
  <c r="D45" i="1"/>
  <c r="D56" i="1" s="1"/>
  <c r="C36" i="1"/>
  <c r="E48" i="1" s="1"/>
  <c r="F48" i="1" s="1"/>
  <c r="F36" i="1"/>
  <c r="E45" i="1" s="1"/>
  <c r="E36" i="1"/>
  <c r="E46" i="1" s="1"/>
  <c r="D36" i="1"/>
  <c r="E47" i="1" s="1"/>
  <c r="F47" i="1" s="1"/>
  <c r="I23" i="1"/>
  <c r="L17" i="2" l="1"/>
  <c r="L16" i="2"/>
  <c r="B15" i="2"/>
  <c r="H11" i="2"/>
  <c r="F42" i="1"/>
  <c r="F44" i="1"/>
  <c r="F55" i="1"/>
  <c r="F57" i="1"/>
  <c r="F46" i="1"/>
  <c r="F45" i="1"/>
  <c r="D49" i="1"/>
  <c r="F56" i="1"/>
  <c r="D52" i="1"/>
  <c r="F43" i="1"/>
  <c r="F54" i="1"/>
  <c r="I11" i="2" l="1"/>
  <c r="L15" i="2"/>
  <c r="B14" i="2"/>
  <c r="F49" i="1"/>
  <c r="F53" i="1"/>
  <c r="J11" i="2" l="1"/>
  <c r="B13" i="2"/>
  <c r="L14" i="2"/>
  <c r="D60" i="1"/>
  <c r="F52" i="1"/>
  <c r="F60" i="1" s="1"/>
  <c r="L13" i="2" l="1"/>
  <c r="B12" i="2"/>
  <c r="L12" i="2" l="1"/>
</calcChain>
</file>

<file path=xl/sharedStrings.xml><?xml version="1.0" encoding="utf-8"?>
<sst xmlns="http://schemas.openxmlformats.org/spreadsheetml/2006/main" count="80" uniqueCount="34">
  <si>
    <t>AY</t>
  </si>
  <si>
    <t>Wtd. Avg.</t>
  </si>
  <si>
    <t>Avg.</t>
  </si>
  <si>
    <t>Paid Losses ($,000)</t>
  </si>
  <si>
    <t>CY</t>
  </si>
  <si>
    <t>Earned</t>
  </si>
  <si>
    <t>Premium ($,000)</t>
  </si>
  <si>
    <t>A Priori</t>
  </si>
  <si>
    <t>Loss Ratio</t>
  </si>
  <si>
    <r>
      <t xml:space="preserve">Exercise. </t>
    </r>
    <r>
      <rPr>
        <sz val="11"/>
        <color theme="1"/>
        <rFont val="Calibri"/>
        <family val="2"/>
        <scheme val="minor"/>
      </rPr>
      <t>You are given the following information. Estimate ultimate losses using:</t>
    </r>
  </si>
  <si>
    <t>1)</t>
  </si>
  <si>
    <t>2)</t>
  </si>
  <si>
    <t>3)</t>
  </si>
  <si>
    <t>The expected losses method.</t>
  </si>
  <si>
    <t>The paid development method. For each age, select LDFs using</t>
  </si>
  <si>
    <t>a.</t>
  </si>
  <si>
    <t>b.</t>
  </si>
  <si>
    <t>A straight average.</t>
  </si>
  <si>
    <t>A loss-weighted average.</t>
  </si>
  <si>
    <t>Solution.</t>
  </si>
  <si>
    <t>Age-to-Age Factors</t>
  </si>
  <si>
    <t>96 - Ult Factor</t>
  </si>
  <si>
    <t>CDF</t>
  </si>
  <si>
    <t>Age</t>
  </si>
  <si>
    <t>Paid</t>
  </si>
  <si>
    <t>Ultimate</t>
  </si>
  <si>
    <t>Total</t>
  </si>
  <si>
    <t>Earned Premium</t>
  </si>
  <si>
    <t>Exp. LR</t>
  </si>
  <si>
    <t>The paid Bornhuetter-Ferguson method. Use LDFs from the straight average.</t>
  </si>
  <si>
    <t>% Unpaid</t>
  </si>
  <si>
    <t>Exp. Loss</t>
  </si>
  <si>
    <t>Unpaid</t>
  </si>
  <si>
    <t>Discussion, Errata,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</si>
</sst>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4" formatCode="0.000"/>
    <numFmt numFmtId="176" formatCode="#,##0.000"/>
    <numFmt numFmtId="17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8" xfId="1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1" applyNumberFormat="1" applyFont="1" applyBorder="1" applyAlignment="1">
      <alignment horizontal="center"/>
    </xf>
    <xf numFmtId="3" fontId="0" fillId="0" borderId="11" xfId="1" applyNumberFormat="1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" applyFont="1" applyBorder="1"/>
    <xf numFmtId="0" fontId="0" fillId="0" borderId="12" xfId="0" applyBorder="1" applyAlignment="1">
      <alignment horizontal="center"/>
    </xf>
    <xf numFmtId="174" fontId="0" fillId="0" borderId="0" xfId="0" applyNumberFormat="1" applyAlignment="1">
      <alignment horizontal="center"/>
    </xf>
    <xf numFmtId="174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13" xfId="1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9" fontId="0" fillId="0" borderId="8" xfId="2" applyFont="1" applyBorder="1" applyAlignment="1">
      <alignment horizontal="center"/>
    </xf>
    <xf numFmtId="9" fontId="0" fillId="0" borderId="11" xfId="2" applyFont="1" applyBorder="1" applyAlignment="1">
      <alignment horizontal="center"/>
    </xf>
    <xf numFmtId="0" fontId="0" fillId="0" borderId="0" xfId="0" applyFont="1" applyAlignment="1">
      <alignment horizontal="left" indent="1"/>
    </xf>
    <xf numFmtId="9" fontId="0" fillId="0" borderId="0" xfId="2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177" fontId="0" fillId="0" borderId="0" xfId="2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0" xfId="3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clabas.boards.net/thread/55/insurance-ii-introdu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9573-FD52-45FA-8356-8D956D5BDBC5}">
  <dimension ref="A1:O21"/>
  <sheetViews>
    <sheetView tabSelected="1" zoomScale="145" zoomScaleNormal="145" workbookViewId="0">
      <selection activeCell="F7" sqref="F7"/>
    </sheetView>
  </sheetViews>
  <sheetFormatPr defaultRowHeight="14.5" x14ac:dyDescent="0.35"/>
  <cols>
    <col min="1" max="1" width="3.54296875" customWidth="1"/>
    <col min="2" max="2" width="13.54296875" style="5" bestFit="1" customWidth="1"/>
    <col min="3" max="3" width="8.81640625" bestFit="1" customWidth="1"/>
    <col min="4" max="10" width="9.08984375" bestFit="1" customWidth="1"/>
    <col min="11" max="11" width="3.54296875" style="2" customWidth="1"/>
    <col min="13" max="13" width="14.7265625" customWidth="1"/>
  </cols>
  <sheetData>
    <row r="1" spans="1:15" x14ac:dyDescent="0.35">
      <c r="A1" s="1" t="s">
        <v>9</v>
      </c>
      <c r="B1" s="1"/>
      <c r="D1" s="5"/>
    </row>
    <row r="2" spans="1:15" x14ac:dyDescent="0.35">
      <c r="A2" s="1" t="s">
        <v>10</v>
      </c>
      <c r="B2" s="2" t="s">
        <v>14</v>
      </c>
      <c r="D2" s="5"/>
    </row>
    <row r="3" spans="1:15" x14ac:dyDescent="0.35">
      <c r="A3" s="21" t="s">
        <v>15</v>
      </c>
      <c r="B3" s="2" t="s">
        <v>17</v>
      </c>
      <c r="D3" s="5"/>
      <c r="K3" s="39"/>
    </row>
    <row r="4" spans="1:15" x14ac:dyDescent="0.35">
      <c r="A4" s="21" t="s">
        <v>16</v>
      </c>
      <c r="B4" s="2" t="s">
        <v>18</v>
      </c>
      <c r="D4" s="5"/>
      <c r="K4" s="39"/>
    </row>
    <row r="5" spans="1:15" x14ac:dyDescent="0.35">
      <c r="A5" s="1" t="s">
        <v>11</v>
      </c>
      <c r="B5" s="2" t="s">
        <v>13</v>
      </c>
      <c r="D5" s="5"/>
    </row>
    <row r="6" spans="1:15" x14ac:dyDescent="0.35">
      <c r="A6" s="1" t="s">
        <v>12</v>
      </c>
      <c r="B6" s="2" t="s">
        <v>29</v>
      </c>
      <c r="D6" s="5"/>
    </row>
    <row r="7" spans="1:15" x14ac:dyDescent="0.35">
      <c r="A7" s="1"/>
      <c r="B7" s="2"/>
      <c r="D7" s="5"/>
    </row>
    <row r="8" spans="1:15" x14ac:dyDescent="0.35">
      <c r="A8" s="48" t="s">
        <v>33</v>
      </c>
      <c r="B8" s="2"/>
      <c r="D8" s="5"/>
    </row>
    <row r="9" spans="1:15" ht="15" thickBot="1" x14ac:dyDescent="0.4"/>
    <row r="10" spans="1:15" x14ac:dyDescent="0.35">
      <c r="B10" s="22" t="s">
        <v>3</v>
      </c>
      <c r="C10" s="11"/>
      <c r="D10" s="11"/>
      <c r="E10" s="11"/>
      <c r="F10" s="11"/>
      <c r="G10" s="11"/>
      <c r="H10" s="11"/>
      <c r="I10" s="11"/>
      <c r="J10" s="12"/>
      <c r="L10" s="9"/>
      <c r="M10" s="10" t="s">
        <v>5</v>
      </c>
      <c r="N10" s="23" t="s">
        <v>7</v>
      </c>
    </row>
    <row r="11" spans="1:15" x14ac:dyDescent="0.35">
      <c r="B11" s="13" t="s">
        <v>0</v>
      </c>
      <c r="C11" s="8">
        <v>12</v>
      </c>
      <c r="D11" s="8">
        <f>C11+12</f>
        <v>24</v>
      </c>
      <c r="E11" s="8">
        <f t="shared" ref="E11:J11" si="0">D11+12</f>
        <v>36</v>
      </c>
      <c r="F11" s="8">
        <f t="shared" si="0"/>
        <v>48</v>
      </c>
      <c r="G11" s="8">
        <f t="shared" si="0"/>
        <v>60</v>
      </c>
      <c r="H11" s="8">
        <f t="shared" si="0"/>
        <v>72</v>
      </c>
      <c r="I11" s="8">
        <f t="shared" si="0"/>
        <v>84</v>
      </c>
      <c r="J11" s="14">
        <f t="shared" si="0"/>
        <v>96</v>
      </c>
      <c r="L11" s="13" t="s">
        <v>4</v>
      </c>
      <c r="M11" s="8" t="s">
        <v>6</v>
      </c>
      <c r="N11" s="14" t="s">
        <v>8</v>
      </c>
    </row>
    <row r="12" spans="1:15" x14ac:dyDescent="0.35">
      <c r="B12" s="15">
        <f t="shared" ref="B12:B17" ca="1" si="1">B13-1</f>
        <v>2012</v>
      </c>
      <c r="C12" s="16">
        <v>499.15100000000001</v>
      </c>
      <c r="D12" s="16">
        <v>906.50400000000002</v>
      </c>
      <c r="E12" s="16">
        <v>1385.4169999999999</v>
      </c>
      <c r="F12" s="16">
        <v>1792.4559999999999</v>
      </c>
      <c r="G12" s="16">
        <v>1871.569</v>
      </c>
      <c r="H12" s="16">
        <v>1894.9269999999999</v>
      </c>
      <c r="I12" s="16">
        <v>1935.6510000000001</v>
      </c>
      <c r="J12" s="17">
        <v>1957.867</v>
      </c>
      <c r="L12" s="15">
        <f ca="1">B12</f>
        <v>2012</v>
      </c>
      <c r="M12" s="16">
        <v>3205.788</v>
      </c>
      <c r="N12" s="37">
        <v>0.65</v>
      </c>
      <c r="O12" s="16"/>
    </row>
    <row r="13" spans="1:15" x14ac:dyDescent="0.35">
      <c r="B13" s="15">
        <f t="shared" ca="1" si="1"/>
        <v>2013</v>
      </c>
      <c r="C13" s="16">
        <v>535.976</v>
      </c>
      <c r="D13" s="16">
        <v>1070.02</v>
      </c>
      <c r="E13" s="16">
        <v>1495.0440000000001</v>
      </c>
      <c r="F13" s="16">
        <v>1807.37</v>
      </c>
      <c r="G13" s="16">
        <v>1914.9839999999999</v>
      </c>
      <c r="H13" s="16">
        <v>2046.5940000000001</v>
      </c>
      <c r="I13" s="16">
        <v>2119.2449999999999</v>
      </c>
      <c r="J13" s="17"/>
      <c r="L13" s="15">
        <f t="shared" ref="L13:L19" ca="1" si="2">B13</f>
        <v>2013</v>
      </c>
      <c r="M13" s="16">
        <v>3331.0720000000001</v>
      </c>
      <c r="N13" s="37">
        <v>0.65</v>
      </c>
    </row>
    <row r="14" spans="1:15" x14ac:dyDescent="0.35">
      <c r="B14" s="15">
        <f t="shared" ca="1" si="1"/>
        <v>2014</v>
      </c>
      <c r="C14" s="16">
        <v>529.78700000000003</v>
      </c>
      <c r="D14" s="16">
        <v>1091.0989999999999</v>
      </c>
      <c r="E14" s="16">
        <v>1729.789</v>
      </c>
      <c r="F14" s="16">
        <v>2219.0340000000001</v>
      </c>
      <c r="G14" s="16">
        <v>2588.0830000000001</v>
      </c>
      <c r="H14" s="16">
        <v>2904.893</v>
      </c>
      <c r="I14" s="16"/>
      <c r="J14" s="17"/>
      <c r="L14" s="15">
        <f t="shared" ca="1" si="2"/>
        <v>2014</v>
      </c>
      <c r="M14" s="16">
        <v>3471.2440000000001</v>
      </c>
      <c r="N14" s="37">
        <v>1</v>
      </c>
    </row>
    <row r="15" spans="1:15" x14ac:dyDescent="0.35">
      <c r="B15" s="15">
        <f t="shared" ca="1" si="1"/>
        <v>2015</v>
      </c>
      <c r="C15" s="16">
        <v>528.94899999999996</v>
      </c>
      <c r="D15" s="16">
        <v>1065.9939999999999</v>
      </c>
      <c r="E15" s="16">
        <v>1629.171</v>
      </c>
      <c r="F15" s="16">
        <v>1794.79</v>
      </c>
      <c r="G15" s="16">
        <v>1899.1980000000001</v>
      </c>
      <c r="H15" s="16"/>
      <c r="I15" s="16"/>
      <c r="J15" s="17"/>
      <c r="L15" s="15">
        <f t="shared" ca="1" si="2"/>
        <v>2015</v>
      </c>
      <c r="M15" s="16">
        <v>3650.0160000000001</v>
      </c>
      <c r="N15" s="37">
        <v>0.65</v>
      </c>
    </row>
    <row r="16" spans="1:15" x14ac:dyDescent="0.35">
      <c r="B16" s="15">
        <f t="shared" ca="1" si="1"/>
        <v>2016</v>
      </c>
      <c r="C16" s="16">
        <v>546.30999999999995</v>
      </c>
      <c r="D16" s="16">
        <v>1029.7570000000001</v>
      </c>
      <c r="E16" s="16">
        <v>1451.702</v>
      </c>
      <c r="F16" s="16">
        <v>1701.25</v>
      </c>
      <c r="G16" s="16"/>
      <c r="H16" s="16"/>
      <c r="I16" s="16"/>
      <c r="J16" s="17"/>
      <c r="L16" s="15">
        <f t="shared" ca="1" si="2"/>
        <v>2016</v>
      </c>
      <c r="M16" s="16">
        <v>3756.6640000000002</v>
      </c>
      <c r="N16" s="37">
        <v>0.65</v>
      </c>
    </row>
    <row r="17" spans="2:14" x14ac:dyDescent="0.35">
      <c r="B17" s="15">
        <f t="shared" ca="1" si="1"/>
        <v>2017</v>
      </c>
      <c r="C17" s="16">
        <v>595.14300000000003</v>
      </c>
      <c r="D17" s="16">
        <v>1180.5530000000001</v>
      </c>
      <c r="E17" s="16">
        <v>1840.16</v>
      </c>
      <c r="F17" s="16"/>
      <c r="G17" s="16"/>
      <c r="H17" s="16"/>
      <c r="I17" s="16"/>
      <c r="J17" s="17"/>
      <c r="L17" s="15">
        <f t="shared" ca="1" si="2"/>
        <v>2017</v>
      </c>
      <c r="M17" s="16">
        <v>4067.5920000000001</v>
      </c>
      <c r="N17" s="37">
        <v>0.65</v>
      </c>
    </row>
    <row r="18" spans="2:14" x14ac:dyDescent="0.35">
      <c r="B18" s="15">
        <f ca="1">B19-1</f>
        <v>2018</v>
      </c>
      <c r="C18" s="16">
        <v>653.26700000000005</v>
      </c>
      <c r="D18" s="16">
        <v>1328.5060000000001</v>
      </c>
      <c r="E18" s="16"/>
      <c r="F18" s="16"/>
      <c r="G18" s="16"/>
      <c r="H18" s="16"/>
      <c r="I18" s="16"/>
      <c r="J18" s="17"/>
      <c r="L18" s="15">
        <f t="shared" ca="1" si="2"/>
        <v>2018</v>
      </c>
      <c r="M18" s="16">
        <v>4300.8280000000004</v>
      </c>
      <c r="N18" s="37">
        <v>0.65</v>
      </c>
    </row>
    <row r="19" spans="2:14" ht="15" thickBot="1" x14ac:dyDescent="0.4">
      <c r="B19" s="32">
        <f ca="1">YEAR(TODAY())-1</f>
        <v>2019</v>
      </c>
      <c r="C19" s="19">
        <v>670.88300000000004</v>
      </c>
      <c r="D19" s="19"/>
      <c r="E19" s="19"/>
      <c r="F19" s="19"/>
      <c r="G19" s="19"/>
      <c r="H19" s="19"/>
      <c r="I19" s="19"/>
      <c r="J19" s="20"/>
      <c r="L19" s="18">
        <f t="shared" ca="1" si="2"/>
        <v>2019</v>
      </c>
      <c r="M19" s="19">
        <v>4596.4719999999998</v>
      </c>
      <c r="N19" s="38">
        <v>0.65</v>
      </c>
    </row>
    <row r="20" spans="2:14" ht="15" thickBot="1" x14ac:dyDescent="0.4">
      <c r="B20" s="6"/>
      <c r="C20" s="16"/>
      <c r="D20" s="33"/>
      <c r="E20" s="16"/>
      <c r="F20" s="16"/>
      <c r="G20" s="16"/>
      <c r="H20" s="16"/>
      <c r="I20" s="16"/>
      <c r="J20" s="16"/>
      <c r="L20" s="6"/>
      <c r="M20" s="16"/>
      <c r="N20" s="25"/>
    </row>
    <row r="21" spans="2:14" ht="15" thickBot="1" x14ac:dyDescent="0.4">
      <c r="B21" s="26" t="s">
        <v>21</v>
      </c>
      <c r="C21" s="31">
        <v>1.03</v>
      </c>
      <c r="D21" s="16"/>
      <c r="E21" s="16"/>
      <c r="F21" s="16"/>
      <c r="G21" s="16"/>
      <c r="H21" s="16"/>
      <c r="I21" s="16"/>
      <c r="J21" s="16"/>
      <c r="L21" s="6"/>
      <c r="M21" s="16"/>
      <c r="N21" s="25"/>
    </row>
  </sheetData>
  <mergeCells count="1">
    <mergeCell ref="B10:J10"/>
  </mergeCells>
  <hyperlinks>
    <hyperlink ref="A8" r:id="rId1" xr:uid="{AF82329A-4162-4643-9C96-1B95A7C026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31DB-D087-43DC-81B0-636A19E79627}">
  <dimension ref="A1:O72"/>
  <sheetViews>
    <sheetView topLeftCell="A5" zoomScale="145" zoomScaleNormal="145" workbookViewId="0">
      <selection activeCell="I70" sqref="I70"/>
    </sheetView>
  </sheetViews>
  <sheetFormatPr defaultRowHeight="14.5" x14ac:dyDescent="0.35"/>
  <cols>
    <col min="1" max="1" width="3.54296875" customWidth="1"/>
    <col min="2" max="2" width="13.54296875" style="5" bestFit="1" customWidth="1"/>
    <col min="3" max="3" width="8.81640625" bestFit="1" customWidth="1"/>
    <col min="4" max="10" width="9.08984375" bestFit="1" customWidth="1"/>
    <col min="11" max="11" width="3.54296875" style="2" customWidth="1"/>
    <col min="13" max="13" width="14.7265625" customWidth="1"/>
  </cols>
  <sheetData>
    <row r="1" spans="1:15" x14ac:dyDescent="0.35">
      <c r="A1" s="1" t="s">
        <v>9</v>
      </c>
      <c r="B1" s="1"/>
      <c r="D1" s="5"/>
    </row>
    <row r="2" spans="1:15" x14ac:dyDescent="0.35">
      <c r="A2" s="1" t="s">
        <v>10</v>
      </c>
      <c r="B2" s="2" t="s">
        <v>14</v>
      </c>
      <c r="D2" s="5"/>
    </row>
    <row r="3" spans="1:15" x14ac:dyDescent="0.35">
      <c r="A3" s="21" t="s">
        <v>15</v>
      </c>
      <c r="B3" s="2" t="s">
        <v>17</v>
      </c>
      <c r="D3" s="5"/>
      <c r="K3" s="39"/>
    </row>
    <row r="4" spans="1:15" x14ac:dyDescent="0.35">
      <c r="A4" s="21" t="s">
        <v>16</v>
      </c>
      <c r="B4" s="2" t="s">
        <v>18</v>
      </c>
      <c r="D4" s="5"/>
      <c r="K4" s="39"/>
    </row>
    <row r="5" spans="1:15" x14ac:dyDescent="0.35">
      <c r="A5" s="1" t="s">
        <v>11</v>
      </c>
      <c r="B5" s="2" t="s">
        <v>13</v>
      </c>
      <c r="D5" s="5"/>
    </row>
    <row r="6" spans="1:15" x14ac:dyDescent="0.35">
      <c r="A6" s="1" t="s">
        <v>12</v>
      </c>
      <c r="B6" s="2" t="s">
        <v>29</v>
      </c>
      <c r="D6" s="5"/>
    </row>
    <row r="7" spans="1:15" ht="15" thickBot="1" x14ac:dyDescent="0.4"/>
    <row r="8" spans="1:15" x14ac:dyDescent="0.35">
      <c r="B8" s="22" t="s">
        <v>3</v>
      </c>
      <c r="C8" s="11"/>
      <c r="D8" s="11"/>
      <c r="E8" s="11"/>
      <c r="F8" s="11"/>
      <c r="G8" s="11"/>
      <c r="H8" s="11"/>
      <c r="I8" s="11"/>
      <c r="J8" s="12"/>
      <c r="L8" s="9"/>
      <c r="M8" s="10" t="s">
        <v>5</v>
      </c>
      <c r="N8" s="23" t="s">
        <v>7</v>
      </c>
    </row>
    <row r="9" spans="1:15" x14ac:dyDescent="0.35">
      <c r="B9" s="13" t="s">
        <v>0</v>
      </c>
      <c r="C9" s="8">
        <v>12</v>
      </c>
      <c r="D9" s="8">
        <f>C9+12</f>
        <v>24</v>
      </c>
      <c r="E9" s="8">
        <f t="shared" ref="E9:J9" si="0">D9+12</f>
        <v>36</v>
      </c>
      <c r="F9" s="8">
        <f t="shared" si="0"/>
        <v>48</v>
      </c>
      <c r="G9" s="8">
        <f t="shared" si="0"/>
        <v>60</v>
      </c>
      <c r="H9" s="8">
        <f t="shared" si="0"/>
        <v>72</v>
      </c>
      <c r="I9" s="8">
        <f t="shared" si="0"/>
        <v>84</v>
      </c>
      <c r="J9" s="14">
        <f t="shared" si="0"/>
        <v>96</v>
      </c>
      <c r="L9" s="13" t="s">
        <v>4</v>
      </c>
      <c r="M9" s="8" t="s">
        <v>6</v>
      </c>
      <c r="N9" s="14" t="s">
        <v>8</v>
      </c>
    </row>
    <row r="10" spans="1:15" x14ac:dyDescent="0.35">
      <c r="B10" s="15">
        <f t="shared" ref="B10:B15" ca="1" si="1">B11-1</f>
        <v>2012</v>
      </c>
      <c r="C10" s="16">
        <v>499.15100000000001</v>
      </c>
      <c r="D10" s="16">
        <v>906.50400000000002</v>
      </c>
      <c r="E10" s="16">
        <v>1385.4169999999999</v>
      </c>
      <c r="F10" s="16">
        <v>1792.4559999999999</v>
      </c>
      <c r="G10" s="16">
        <v>1871.569</v>
      </c>
      <c r="H10" s="16">
        <v>1894.9269999999999</v>
      </c>
      <c r="I10" s="16">
        <v>1935.6510000000001</v>
      </c>
      <c r="J10" s="17">
        <v>1957.867</v>
      </c>
      <c r="L10" s="15">
        <f ca="1">B10</f>
        <v>2012</v>
      </c>
      <c r="M10" s="16">
        <v>3205.788</v>
      </c>
      <c r="N10" s="37">
        <v>0.65</v>
      </c>
      <c r="O10" s="16"/>
    </row>
    <row r="11" spans="1:15" x14ac:dyDescent="0.35">
      <c r="B11" s="15">
        <f t="shared" ca="1" si="1"/>
        <v>2013</v>
      </c>
      <c r="C11" s="16">
        <v>535.976</v>
      </c>
      <c r="D11" s="16">
        <v>1070.02</v>
      </c>
      <c r="E11" s="16">
        <v>1495.0440000000001</v>
      </c>
      <c r="F11" s="16">
        <v>1807.37</v>
      </c>
      <c r="G11" s="16">
        <v>1914.9839999999999</v>
      </c>
      <c r="H11" s="16">
        <v>2046.5940000000001</v>
      </c>
      <c r="I11" s="16">
        <v>2119.2449999999999</v>
      </c>
      <c r="J11" s="17"/>
      <c r="L11" s="15">
        <f t="shared" ref="L11:L17" ca="1" si="2">B11</f>
        <v>2013</v>
      </c>
      <c r="M11" s="16">
        <v>3331.0720000000001</v>
      </c>
      <c r="N11" s="37">
        <v>0.65</v>
      </c>
    </row>
    <row r="12" spans="1:15" x14ac:dyDescent="0.35">
      <c r="B12" s="15">
        <f t="shared" ca="1" si="1"/>
        <v>2014</v>
      </c>
      <c r="C12" s="16">
        <v>529.78700000000003</v>
      </c>
      <c r="D12" s="16">
        <v>1091.0989999999999</v>
      </c>
      <c r="E12" s="16">
        <v>1729.789</v>
      </c>
      <c r="F12" s="16">
        <v>2219.0340000000001</v>
      </c>
      <c r="G12" s="16">
        <v>2588.0830000000001</v>
      </c>
      <c r="H12" s="16">
        <v>2904.893</v>
      </c>
      <c r="I12" s="16"/>
      <c r="J12" s="17"/>
      <c r="L12" s="15">
        <f t="shared" ca="1" si="2"/>
        <v>2014</v>
      </c>
      <c r="M12" s="16">
        <v>3471.2440000000001</v>
      </c>
      <c r="N12" s="37">
        <v>1</v>
      </c>
    </row>
    <row r="13" spans="1:15" x14ac:dyDescent="0.35">
      <c r="B13" s="15">
        <f t="shared" ca="1" si="1"/>
        <v>2015</v>
      </c>
      <c r="C13" s="16">
        <v>528.94899999999996</v>
      </c>
      <c r="D13" s="16">
        <v>1065.9939999999999</v>
      </c>
      <c r="E13" s="16">
        <v>1629.171</v>
      </c>
      <c r="F13" s="16">
        <v>1794.79</v>
      </c>
      <c r="G13" s="16">
        <v>1899.1980000000001</v>
      </c>
      <c r="H13" s="16"/>
      <c r="I13" s="16"/>
      <c r="J13" s="17"/>
      <c r="L13" s="15">
        <f t="shared" ca="1" si="2"/>
        <v>2015</v>
      </c>
      <c r="M13" s="16">
        <v>3650.0160000000001</v>
      </c>
      <c r="N13" s="37">
        <v>0.65</v>
      </c>
    </row>
    <row r="14" spans="1:15" x14ac:dyDescent="0.35">
      <c r="B14" s="15">
        <f t="shared" ca="1" si="1"/>
        <v>2016</v>
      </c>
      <c r="C14" s="16">
        <v>546.30999999999995</v>
      </c>
      <c r="D14" s="16">
        <v>1029.7570000000001</v>
      </c>
      <c r="E14" s="16">
        <v>1451.702</v>
      </c>
      <c r="F14" s="16">
        <v>1701.25</v>
      </c>
      <c r="G14" s="16"/>
      <c r="H14" s="16"/>
      <c r="I14" s="16"/>
      <c r="J14" s="17"/>
      <c r="L14" s="15">
        <f t="shared" ca="1" si="2"/>
        <v>2016</v>
      </c>
      <c r="M14" s="16">
        <v>3756.6640000000002</v>
      </c>
      <c r="N14" s="37">
        <v>0.65</v>
      </c>
    </row>
    <row r="15" spans="1:15" x14ac:dyDescent="0.35">
      <c r="B15" s="15">
        <f t="shared" ca="1" si="1"/>
        <v>2017</v>
      </c>
      <c r="C15" s="16">
        <v>595.14300000000003</v>
      </c>
      <c r="D15" s="16">
        <v>1180.5530000000001</v>
      </c>
      <c r="E15" s="16">
        <v>1840.16</v>
      </c>
      <c r="F15" s="16"/>
      <c r="G15" s="16"/>
      <c r="H15" s="16"/>
      <c r="I15" s="16"/>
      <c r="J15" s="17"/>
      <c r="L15" s="15">
        <f t="shared" ca="1" si="2"/>
        <v>2017</v>
      </c>
      <c r="M15" s="16">
        <v>4067.5920000000001</v>
      </c>
      <c r="N15" s="37">
        <v>0.65</v>
      </c>
    </row>
    <row r="16" spans="1:15" x14ac:dyDescent="0.35">
      <c r="B16" s="15">
        <f ca="1">B17-1</f>
        <v>2018</v>
      </c>
      <c r="C16" s="16">
        <v>653.26700000000005</v>
      </c>
      <c r="D16" s="16">
        <v>1328.5060000000001</v>
      </c>
      <c r="E16" s="16"/>
      <c r="F16" s="16"/>
      <c r="G16" s="16"/>
      <c r="H16" s="16"/>
      <c r="I16" s="16"/>
      <c r="J16" s="17"/>
      <c r="L16" s="15">
        <f t="shared" ca="1" si="2"/>
        <v>2018</v>
      </c>
      <c r="M16" s="16">
        <v>4300.8280000000004</v>
      </c>
      <c r="N16" s="37">
        <v>0.65</v>
      </c>
    </row>
    <row r="17" spans="1:15" ht="15" thickBot="1" x14ac:dyDescent="0.4">
      <c r="B17" s="32">
        <f ca="1">YEAR(TODAY())-1</f>
        <v>2019</v>
      </c>
      <c r="C17" s="19">
        <v>670.88300000000004</v>
      </c>
      <c r="D17" s="19"/>
      <c r="E17" s="19"/>
      <c r="F17" s="19"/>
      <c r="G17" s="19"/>
      <c r="H17" s="19"/>
      <c r="I17" s="19"/>
      <c r="J17" s="20"/>
      <c r="L17" s="18">
        <f t="shared" ca="1" si="2"/>
        <v>2019</v>
      </c>
      <c r="M17" s="19">
        <v>4596.4719999999998</v>
      </c>
      <c r="N17" s="38">
        <v>0.65</v>
      </c>
    </row>
    <row r="18" spans="1:15" ht="15" thickBot="1" x14ac:dyDescent="0.4">
      <c r="B18" s="6"/>
      <c r="C18" s="16"/>
      <c r="D18" s="33"/>
      <c r="E18" s="16"/>
      <c r="F18" s="16"/>
      <c r="G18" s="16"/>
      <c r="H18" s="16"/>
      <c r="I18" s="16"/>
      <c r="J18" s="16"/>
      <c r="L18" s="6"/>
      <c r="M18" s="16"/>
      <c r="N18" s="25"/>
    </row>
    <row r="19" spans="1:15" ht="15" thickBot="1" x14ac:dyDescent="0.4">
      <c r="B19" s="26" t="s">
        <v>21</v>
      </c>
      <c r="C19" s="31">
        <v>1.03</v>
      </c>
      <c r="D19" s="16"/>
      <c r="E19" s="16"/>
      <c r="F19" s="16"/>
      <c r="G19" s="16"/>
      <c r="H19" s="16"/>
      <c r="I19" s="16"/>
      <c r="J19" s="16"/>
      <c r="L19" s="6"/>
      <c r="M19" s="16"/>
      <c r="N19" s="25"/>
    </row>
    <row r="20" spans="1:15" x14ac:dyDescent="0.35">
      <c r="B20" s="6"/>
      <c r="C20" s="4"/>
      <c r="D20" s="4"/>
      <c r="E20" s="4"/>
      <c r="F20" s="4"/>
      <c r="G20" s="4"/>
      <c r="H20" s="4"/>
      <c r="I20" s="4"/>
      <c r="J20" s="4"/>
    </row>
    <row r="21" spans="1:15" x14ac:dyDescent="0.35">
      <c r="A21" s="1" t="s">
        <v>19</v>
      </c>
      <c r="B21" s="6"/>
      <c r="C21" s="3"/>
      <c r="D21" s="3"/>
      <c r="E21" s="3"/>
      <c r="F21" s="3"/>
      <c r="G21" s="3"/>
      <c r="H21" s="3"/>
      <c r="I21" s="3"/>
      <c r="J21" s="3"/>
    </row>
    <row r="22" spans="1:15" x14ac:dyDescent="0.35">
      <c r="A22" s="1" t="s">
        <v>10</v>
      </c>
      <c r="B22" s="24" t="s">
        <v>20</v>
      </c>
      <c r="C22" s="24"/>
      <c r="D22" s="24"/>
      <c r="E22" s="24"/>
      <c r="F22" s="24"/>
      <c r="G22" s="24"/>
      <c r="H22" s="24"/>
      <c r="I22" s="24"/>
      <c r="J22" s="24"/>
      <c r="K22" s="1" t="s">
        <v>11</v>
      </c>
      <c r="L22" s="1"/>
    </row>
    <row r="23" spans="1:15" x14ac:dyDescent="0.35">
      <c r="B23" s="8" t="s">
        <v>0</v>
      </c>
      <c r="C23" s="8" t="str">
        <f>C9&amp;" - "&amp;D9</f>
        <v>12 - 24</v>
      </c>
      <c r="D23" s="8" t="str">
        <f>D9&amp;" - "&amp;E9</f>
        <v>24 - 36</v>
      </c>
      <c r="E23" s="8" t="str">
        <f>E9&amp;" - "&amp;F9</f>
        <v>36 - 48</v>
      </c>
      <c r="F23" s="8" t="str">
        <f>F9&amp;" - "&amp;G9</f>
        <v>48 - 60</v>
      </c>
      <c r="G23" s="8" t="str">
        <f>G9&amp;" - "&amp;H9</f>
        <v>60 - 72</v>
      </c>
      <c r="H23" s="8" t="str">
        <f>H9&amp;" - "&amp;I9</f>
        <v>72 - 84</v>
      </c>
      <c r="I23" s="8" t="str">
        <f>I9&amp;" - "&amp;J9</f>
        <v>84 - 96</v>
      </c>
      <c r="J23" s="8" t="str">
        <f>J9&amp;" - Ult"</f>
        <v>96 - Ult</v>
      </c>
      <c r="L23" s="3" t="s">
        <v>0</v>
      </c>
      <c r="M23" t="s">
        <v>27</v>
      </c>
      <c r="N23" t="s">
        <v>28</v>
      </c>
      <c r="O23" t="s">
        <v>25</v>
      </c>
    </row>
    <row r="24" spans="1:15" x14ac:dyDescent="0.35">
      <c r="B24" s="6">
        <f ca="1">B10</f>
        <v>2012</v>
      </c>
      <c r="C24" s="27">
        <f>D10/C10</f>
        <v>1.8160917237469223</v>
      </c>
      <c r="D24" s="27">
        <f t="shared" ref="D24:I24" si="3">E10/D10</f>
        <v>1.5283076522552574</v>
      </c>
      <c r="E24" s="27">
        <f t="shared" si="3"/>
        <v>1.2938025157768382</v>
      </c>
      <c r="F24" s="27">
        <f t="shared" si="3"/>
        <v>1.0441366482636116</v>
      </c>
      <c r="G24" s="27">
        <f t="shared" si="3"/>
        <v>1.0124804375366336</v>
      </c>
      <c r="H24" s="27">
        <f t="shared" si="3"/>
        <v>1.0214910653550242</v>
      </c>
      <c r="I24" s="27">
        <f t="shared" si="3"/>
        <v>1.0114772756039183</v>
      </c>
      <c r="J24" s="3"/>
      <c r="L24" s="3">
        <f ca="1">L10</f>
        <v>2012</v>
      </c>
      <c r="M24" s="16">
        <f>M10</f>
        <v>3205.788</v>
      </c>
      <c r="N24" s="40">
        <f t="shared" ref="N24:N31" si="4">N10</f>
        <v>0.65</v>
      </c>
      <c r="O24" s="16">
        <f>M24*N24</f>
        <v>2083.7622000000001</v>
      </c>
    </row>
    <row r="25" spans="1:15" x14ac:dyDescent="0.35">
      <c r="B25" s="6">
        <f t="shared" ref="B25:B30" ca="1" si="5">B11</f>
        <v>2013</v>
      </c>
      <c r="C25" s="27">
        <f t="shared" ref="C25:H25" si="6">D11/C11</f>
        <v>1.9963953609863128</v>
      </c>
      <c r="D25" s="27">
        <f t="shared" si="6"/>
        <v>1.3972112670791201</v>
      </c>
      <c r="E25" s="27">
        <f t="shared" si="6"/>
        <v>1.2089075639245399</v>
      </c>
      <c r="F25" s="27">
        <f t="shared" si="6"/>
        <v>1.059541765106204</v>
      </c>
      <c r="G25" s="27">
        <f t="shared" si="6"/>
        <v>1.0687264227795115</v>
      </c>
      <c r="H25" s="27">
        <f t="shared" si="6"/>
        <v>1.0354984916402568</v>
      </c>
      <c r="I25" s="27"/>
      <c r="J25" s="3"/>
      <c r="L25" s="3">
        <f t="shared" ref="L25:M31" ca="1" si="7">L11</f>
        <v>2013</v>
      </c>
      <c r="M25" s="16">
        <f t="shared" si="7"/>
        <v>3331.0720000000001</v>
      </c>
      <c r="N25" s="40">
        <f t="shared" si="4"/>
        <v>0.65</v>
      </c>
      <c r="O25" s="16">
        <f t="shared" ref="O25:O31" si="8">M25*N25</f>
        <v>2165.1968000000002</v>
      </c>
    </row>
    <row r="26" spans="1:15" x14ac:dyDescent="0.35">
      <c r="B26" s="6">
        <f t="shared" ca="1" si="5"/>
        <v>2014</v>
      </c>
      <c r="C26" s="27">
        <f t="shared" ref="C26:G26" si="9">D12/C12</f>
        <v>2.0595050463676907</v>
      </c>
      <c r="D26" s="27">
        <f t="shared" si="9"/>
        <v>1.585363931228972</v>
      </c>
      <c r="E26" s="27">
        <f t="shared" si="9"/>
        <v>1.2828350741044139</v>
      </c>
      <c r="F26" s="27">
        <f t="shared" si="9"/>
        <v>1.166310655898017</v>
      </c>
      <c r="G26" s="27">
        <f t="shared" si="9"/>
        <v>1.1224110664147942</v>
      </c>
      <c r="H26" s="27"/>
      <c r="I26" s="27"/>
      <c r="J26" s="3"/>
      <c r="L26" s="3">
        <f t="shared" ca="1" si="7"/>
        <v>2014</v>
      </c>
      <c r="M26" s="16">
        <f t="shared" si="7"/>
        <v>3471.2440000000001</v>
      </c>
      <c r="N26" s="40">
        <f t="shared" si="4"/>
        <v>1</v>
      </c>
      <c r="O26" s="16">
        <f t="shared" si="8"/>
        <v>3471.2440000000001</v>
      </c>
    </row>
    <row r="27" spans="1:15" x14ac:dyDescent="0.35">
      <c r="B27" s="6">
        <f t="shared" ca="1" si="5"/>
        <v>2015</v>
      </c>
      <c r="C27" s="27">
        <f t="shared" ref="C27:F27" si="10">D13/C13</f>
        <v>2.0153058234347734</v>
      </c>
      <c r="D27" s="27">
        <f t="shared" si="10"/>
        <v>1.528311604005276</v>
      </c>
      <c r="E27" s="27">
        <f t="shared" si="10"/>
        <v>1.101658450831742</v>
      </c>
      <c r="F27" s="27">
        <f t="shared" si="10"/>
        <v>1.0581728224471945</v>
      </c>
      <c r="G27" s="27"/>
      <c r="H27" s="27"/>
      <c r="I27" s="27"/>
      <c r="J27" s="3"/>
      <c r="L27" s="3">
        <f t="shared" ca="1" si="7"/>
        <v>2015</v>
      </c>
      <c r="M27" s="16">
        <f t="shared" si="7"/>
        <v>3650.0160000000001</v>
      </c>
      <c r="N27" s="40">
        <f t="shared" si="4"/>
        <v>0.65</v>
      </c>
      <c r="O27" s="16">
        <f t="shared" si="8"/>
        <v>2372.5104000000001</v>
      </c>
    </row>
    <row r="28" spans="1:15" x14ac:dyDescent="0.35">
      <c r="B28" s="6">
        <f t="shared" ca="1" si="5"/>
        <v>2016</v>
      </c>
      <c r="C28" s="27">
        <f t="shared" ref="C28:E28" si="11">D14/C14</f>
        <v>1.8849316322234633</v>
      </c>
      <c r="D28" s="27">
        <f t="shared" si="11"/>
        <v>1.4097520094546576</v>
      </c>
      <c r="E28" s="27">
        <f t="shared" si="11"/>
        <v>1.1719002935864247</v>
      </c>
      <c r="F28" s="27"/>
      <c r="G28" s="27"/>
      <c r="H28" s="27"/>
      <c r="I28" s="27"/>
      <c r="J28" s="3"/>
      <c r="L28" s="3">
        <f t="shared" ca="1" si="7"/>
        <v>2016</v>
      </c>
      <c r="M28" s="16">
        <f t="shared" si="7"/>
        <v>3756.6640000000002</v>
      </c>
      <c r="N28" s="40">
        <f t="shared" si="4"/>
        <v>0.65</v>
      </c>
      <c r="O28" s="16">
        <f t="shared" si="8"/>
        <v>2441.8316000000004</v>
      </c>
    </row>
    <row r="29" spans="1:15" x14ac:dyDescent="0.35">
      <c r="B29" s="6">
        <f t="shared" ca="1" si="5"/>
        <v>2017</v>
      </c>
      <c r="C29" s="27">
        <f t="shared" ref="C29:D29" si="12">D15/C15</f>
        <v>1.9836459472765371</v>
      </c>
      <c r="D29" s="27">
        <f t="shared" si="12"/>
        <v>1.5587271388916888</v>
      </c>
      <c r="E29" s="27"/>
      <c r="F29" s="27"/>
      <c r="G29" s="27"/>
      <c r="H29" s="27"/>
      <c r="I29" s="27"/>
      <c r="J29" s="3"/>
      <c r="L29" s="3">
        <f t="shared" ca="1" si="7"/>
        <v>2017</v>
      </c>
      <c r="M29" s="16">
        <f t="shared" si="7"/>
        <v>4067.5920000000001</v>
      </c>
      <c r="N29" s="40">
        <f t="shared" si="4"/>
        <v>0.65</v>
      </c>
      <c r="O29" s="16">
        <f t="shared" si="8"/>
        <v>2643.9348</v>
      </c>
    </row>
    <row r="30" spans="1:15" x14ac:dyDescent="0.35">
      <c r="B30" s="6">
        <f t="shared" ca="1" si="5"/>
        <v>2018</v>
      </c>
      <c r="C30" s="27">
        <f t="shared" ref="C30" si="13">D16/C16</f>
        <v>2.0336340271282647</v>
      </c>
      <c r="D30" s="27"/>
      <c r="E30" s="27"/>
      <c r="F30" s="27"/>
      <c r="G30" s="27"/>
      <c r="H30" s="27"/>
      <c r="I30" s="27"/>
      <c r="J30" s="3"/>
      <c r="L30" s="3">
        <f t="shared" ca="1" si="7"/>
        <v>2018</v>
      </c>
      <c r="M30" s="16">
        <f t="shared" si="7"/>
        <v>4300.8280000000004</v>
      </c>
      <c r="N30" s="40">
        <f t="shared" si="4"/>
        <v>0.65</v>
      </c>
      <c r="O30" s="16">
        <f t="shared" si="8"/>
        <v>2795.5382000000004</v>
      </c>
    </row>
    <row r="31" spans="1:15" x14ac:dyDescent="0.35">
      <c r="B31" s="6"/>
      <c r="C31" s="27"/>
      <c r="D31" s="27"/>
      <c r="E31" s="27"/>
      <c r="F31" s="27"/>
      <c r="G31" s="27"/>
      <c r="H31" s="27"/>
      <c r="I31" s="27"/>
      <c r="J31" s="3"/>
      <c r="L31" s="3">
        <f t="shared" ca="1" si="7"/>
        <v>2019</v>
      </c>
      <c r="M31" s="16">
        <f t="shared" si="7"/>
        <v>4596.4719999999998</v>
      </c>
      <c r="N31" s="40">
        <f t="shared" si="4"/>
        <v>0.65</v>
      </c>
      <c r="O31" s="16">
        <f t="shared" si="8"/>
        <v>2987.7067999999999</v>
      </c>
    </row>
    <row r="32" spans="1:15" x14ac:dyDescent="0.35">
      <c r="B32" s="6"/>
      <c r="C32" s="27"/>
      <c r="D32" s="27"/>
      <c r="E32" s="27"/>
      <c r="F32" s="27"/>
      <c r="G32" s="27"/>
      <c r="H32" s="27"/>
      <c r="I32" s="27"/>
      <c r="J32" s="3"/>
      <c r="L32" s="41" t="s">
        <v>26</v>
      </c>
      <c r="M32" s="42">
        <f>SUM(M24:M31)</f>
        <v>30379.675999999999</v>
      </c>
      <c r="N32" s="3"/>
      <c r="O32" s="43">
        <f>SUM(O24:O31)</f>
        <v>20961.7248</v>
      </c>
    </row>
    <row r="33" spans="1:11" x14ac:dyDescent="0.35">
      <c r="A33" s="21" t="s">
        <v>15</v>
      </c>
      <c r="B33" s="7" t="s">
        <v>2</v>
      </c>
      <c r="C33" s="27">
        <f>AVERAGE(C24:C30)</f>
        <v>1.9699299373091379</v>
      </c>
      <c r="D33" s="27">
        <f t="shared" ref="D33:I33" si="14">AVERAGE(D24:D30)</f>
        <v>1.5012789338191623</v>
      </c>
      <c r="E33" s="27">
        <f t="shared" si="14"/>
        <v>1.2118207796447917</v>
      </c>
      <c r="F33" s="27">
        <f t="shared" si="14"/>
        <v>1.0820404729287567</v>
      </c>
      <c r="G33" s="27">
        <f t="shared" si="14"/>
        <v>1.0678726422436464</v>
      </c>
      <c r="H33" s="27">
        <f t="shared" si="14"/>
        <v>1.0284947784976404</v>
      </c>
      <c r="I33" s="27">
        <f t="shared" si="14"/>
        <v>1.0114772756039183</v>
      </c>
      <c r="J33" s="30">
        <f>$C$19</f>
        <v>1.03</v>
      </c>
      <c r="K33" s="39"/>
    </row>
    <row r="34" spans="1:11" x14ac:dyDescent="0.35">
      <c r="A34" s="21" t="s">
        <v>16</v>
      </c>
      <c r="B34" s="7" t="s">
        <v>1</v>
      </c>
      <c r="C34" s="27">
        <f>SUM(D10:D16)/SUM(C10:C16)</f>
        <v>1.9730665386337389</v>
      </c>
      <c r="D34" s="27">
        <f>SUM(E10:E15)/SUM(D10:D15)</f>
        <v>1.5024263362425201</v>
      </c>
      <c r="E34" s="27">
        <f>SUM(F10:F14)/SUM(E10:E14)</f>
        <v>1.2111235251341059</v>
      </c>
      <c r="F34" s="27">
        <f>SUM(G10:G13)/SUM(F10:F13)</f>
        <v>1.0867105790258287</v>
      </c>
      <c r="G34" s="27">
        <f>SUM(H10:H12)/SUM(G10:G12)</f>
        <v>1.07400861790383</v>
      </c>
      <c r="H34" s="27">
        <f>SUM(I10:I11)/SUM(H10:H11)</f>
        <v>1.0287642765318261</v>
      </c>
      <c r="I34" s="27">
        <f>SUM(J10)/SUM(I10)</f>
        <v>1.0114772756039183</v>
      </c>
      <c r="J34" s="30">
        <f>$C$19</f>
        <v>1.03</v>
      </c>
      <c r="K34" s="39"/>
    </row>
    <row r="35" spans="1:11" x14ac:dyDescent="0.35">
      <c r="A35" s="21"/>
      <c r="B35" s="7"/>
      <c r="C35" s="27"/>
      <c r="D35" s="27"/>
      <c r="E35" s="27"/>
      <c r="F35" s="27"/>
      <c r="G35" s="27"/>
      <c r="H35" s="28"/>
      <c r="I35" s="28"/>
      <c r="J35" s="30"/>
      <c r="K35" s="39"/>
    </row>
    <row r="36" spans="1:11" x14ac:dyDescent="0.35">
      <c r="A36" s="21" t="s">
        <v>15</v>
      </c>
      <c r="B36" s="29" t="s">
        <v>22</v>
      </c>
      <c r="C36" s="27">
        <f>PRODUCT(C33:$J33)</f>
        <v>4.4371997327568566</v>
      </c>
      <c r="D36" s="27">
        <f>PRODUCT(D33:$J33)</f>
        <v>2.2524657596797231</v>
      </c>
      <c r="E36" s="27">
        <f>PRODUCT(E33:$J33)</f>
        <v>1.5003645951053128</v>
      </c>
      <c r="F36" s="27">
        <f>PRODUCT(F33:$J33)</f>
        <v>1.238107664357017</v>
      </c>
      <c r="G36" s="27">
        <f>PRODUCT(G33:$J33)</f>
        <v>1.1442341532806382</v>
      </c>
      <c r="H36" s="27">
        <f>PRODUCT(H33:$J33)</f>
        <v>1.0715080694234782</v>
      </c>
      <c r="I36" s="27">
        <f>PRODUCT(I33:$J33)</f>
        <v>1.0418215938720359</v>
      </c>
      <c r="J36" s="27">
        <f>PRODUCT(J33:$J33)</f>
        <v>1.03</v>
      </c>
      <c r="K36" s="39"/>
    </row>
    <row r="37" spans="1:11" x14ac:dyDescent="0.35">
      <c r="A37" s="21" t="s">
        <v>16</v>
      </c>
      <c r="B37" s="29" t="s">
        <v>22</v>
      </c>
      <c r="C37" s="27">
        <f>PRODUCT(C34:$J34)</f>
        <v>4.4911157702458802</v>
      </c>
      <c r="D37" s="27">
        <f>PRODUCT(D34:$J34)</f>
        <v>2.2762110057148801</v>
      </c>
      <c r="E37" s="27">
        <f>PRODUCT(E34:$J34)</f>
        <v>1.5150233664084654</v>
      </c>
      <c r="F37" s="27">
        <f>PRODUCT(F34:$J34)</f>
        <v>1.2509239024489343</v>
      </c>
      <c r="G37" s="27">
        <f>PRODUCT(G34:$J34)</f>
        <v>1.1511104489019632</v>
      </c>
      <c r="H37" s="27">
        <f>PRODUCT(H34:$J34)</f>
        <v>1.0717888382949989</v>
      </c>
      <c r="I37" s="27">
        <f>PRODUCT(I34:$J34)</f>
        <v>1.0418215938720359</v>
      </c>
      <c r="J37" s="27">
        <f>PRODUCT(J34:$J34)</f>
        <v>1.03</v>
      </c>
      <c r="K37" s="39"/>
    </row>
    <row r="38" spans="1:11" x14ac:dyDescent="0.35">
      <c r="A38" s="21"/>
      <c r="B38" s="29"/>
      <c r="C38" s="27"/>
      <c r="D38" s="27"/>
      <c r="E38" s="27"/>
      <c r="F38" s="27"/>
      <c r="G38" s="27"/>
      <c r="H38" s="27"/>
      <c r="I38" s="27"/>
      <c r="J38" s="27"/>
      <c r="K38" s="39"/>
    </row>
    <row r="40" spans="1:11" x14ac:dyDescent="0.35">
      <c r="A40" s="21" t="s">
        <v>15</v>
      </c>
      <c r="B40" s="8" t="s">
        <v>0</v>
      </c>
      <c r="C40" s="8" t="s">
        <v>23</v>
      </c>
      <c r="D40" s="8" t="s">
        <v>24</v>
      </c>
      <c r="E40" s="8" t="s">
        <v>22</v>
      </c>
      <c r="F40" s="8" t="s">
        <v>25</v>
      </c>
      <c r="G40" s="3"/>
      <c r="H40" s="3"/>
      <c r="I40" s="3"/>
      <c r="J40" s="3"/>
      <c r="K40" s="39"/>
    </row>
    <row r="41" spans="1:11" x14ac:dyDescent="0.35">
      <c r="B41" s="6">
        <f ca="1">B10</f>
        <v>2012</v>
      </c>
      <c r="C41" s="3">
        <f t="shared" ref="C41:C47" si="15">C42+12</f>
        <v>96</v>
      </c>
      <c r="D41" s="16">
        <f>_xlfn.XLOOKUP(C41,$C$9:$J$9,C10:J10)</f>
        <v>1957.867</v>
      </c>
      <c r="E41" s="27">
        <f>_xlfn.XLOOKUP(C41,$C$9:$J$9,$C$36:$J$36)</f>
        <v>1.03</v>
      </c>
      <c r="F41" s="16">
        <f>D41*E41</f>
        <v>2016.60301</v>
      </c>
    </row>
    <row r="42" spans="1:11" x14ac:dyDescent="0.35">
      <c r="B42" s="6">
        <f ca="1">B11</f>
        <v>2013</v>
      </c>
      <c r="C42" s="3">
        <f t="shared" si="15"/>
        <v>84</v>
      </c>
      <c r="D42" s="16">
        <f>_xlfn.XLOOKUP(C42,$C$9:$J$9,C11:J11)</f>
        <v>2119.2449999999999</v>
      </c>
      <c r="E42" s="27">
        <f>_xlfn.XLOOKUP(C42,$C$9:$J$9,$C$36:$J$36)</f>
        <v>1.0418215938720359</v>
      </c>
      <c r="F42" s="16">
        <f t="shared" ref="F42:F48" si="16">D42*E42</f>
        <v>2207.8752037053428</v>
      </c>
    </row>
    <row r="43" spans="1:11" x14ac:dyDescent="0.35">
      <c r="B43" s="6">
        <f ca="1">B12</f>
        <v>2014</v>
      </c>
      <c r="C43" s="3">
        <f t="shared" si="15"/>
        <v>72</v>
      </c>
      <c r="D43" s="16">
        <f>_xlfn.XLOOKUP(C43,$C$9:$J$9,C12:J12)</f>
        <v>2904.893</v>
      </c>
      <c r="E43" s="27">
        <f>_xlfn.XLOOKUP(C43,$C$9:$J$9,$C$36:$J$36)</f>
        <v>1.0715080694234782</v>
      </c>
      <c r="F43" s="16">
        <f t="shared" si="16"/>
        <v>3112.6162903117761</v>
      </c>
    </row>
    <row r="44" spans="1:11" x14ac:dyDescent="0.35">
      <c r="B44" s="6">
        <f ca="1">B13</f>
        <v>2015</v>
      </c>
      <c r="C44" s="3">
        <f t="shared" si="15"/>
        <v>60</v>
      </c>
      <c r="D44" s="16">
        <f>_xlfn.XLOOKUP(C44,$C$9:$J$9,C13:J13)</f>
        <v>1899.1980000000001</v>
      </c>
      <c r="E44" s="27">
        <f>_xlfn.XLOOKUP(C44,$C$9:$J$9,$C$36:$J$36)</f>
        <v>1.1442341532806382</v>
      </c>
      <c r="F44" s="16">
        <f t="shared" si="16"/>
        <v>2173.1272154422813</v>
      </c>
    </row>
    <row r="45" spans="1:11" x14ac:dyDescent="0.35">
      <c r="B45" s="6">
        <f ca="1">B14</f>
        <v>2016</v>
      </c>
      <c r="C45" s="3">
        <f t="shared" si="15"/>
        <v>48</v>
      </c>
      <c r="D45" s="16">
        <f>_xlfn.XLOOKUP(C45,$C$9:$J$9,C14:J14)</f>
        <v>1701.25</v>
      </c>
      <c r="E45" s="27">
        <f>_xlfn.XLOOKUP(C45,$C$9:$J$9,$C$36:$J$36)</f>
        <v>1.238107664357017</v>
      </c>
      <c r="F45" s="16">
        <f t="shared" si="16"/>
        <v>2106.3306639873754</v>
      </c>
    </row>
    <row r="46" spans="1:11" x14ac:dyDescent="0.35">
      <c r="B46" s="6">
        <f ca="1">B15</f>
        <v>2017</v>
      </c>
      <c r="C46" s="3">
        <f t="shared" si="15"/>
        <v>36</v>
      </c>
      <c r="D46" s="16">
        <f>_xlfn.XLOOKUP(C46,$C$9:$J$9,C15:J15)</f>
        <v>1840.16</v>
      </c>
      <c r="E46" s="27">
        <f>_xlfn.XLOOKUP(C46,$C$9:$J$9,$C$36:$J$36)</f>
        <v>1.5003645951053128</v>
      </c>
      <c r="F46" s="16">
        <f t="shared" si="16"/>
        <v>2760.9109133289926</v>
      </c>
    </row>
    <row r="47" spans="1:11" x14ac:dyDescent="0.35">
      <c r="B47" s="6">
        <f ca="1">B16</f>
        <v>2018</v>
      </c>
      <c r="C47" s="3">
        <f>C48+12</f>
        <v>24</v>
      </c>
      <c r="D47" s="16">
        <f>_xlfn.XLOOKUP(C47,$C$9:$J$9,C16:J16)</f>
        <v>1328.5060000000001</v>
      </c>
      <c r="E47" s="27">
        <f>_xlfn.XLOOKUP(C47,$C$9:$J$9,$C$36:$J$36)</f>
        <v>2.2524657596797231</v>
      </c>
      <c r="F47" s="16">
        <f t="shared" si="16"/>
        <v>2992.4142765290703</v>
      </c>
    </row>
    <row r="48" spans="1:11" x14ac:dyDescent="0.35">
      <c r="B48" s="6">
        <f ca="1">B17</f>
        <v>2019</v>
      </c>
      <c r="C48" s="3">
        <v>12</v>
      </c>
      <c r="D48" s="16">
        <f>_xlfn.XLOOKUP(C48,$C$9:$J$9,C17:J17)</f>
        <v>670.88300000000004</v>
      </c>
      <c r="E48" s="27">
        <f>_xlfn.XLOOKUP(C48,$C$9:$J$9,$C$36:$J$36)</f>
        <v>4.4371997327568566</v>
      </c>
      <c r="F48" s="16">
        <f t="shared" si="16"/>
        <v>2976.8418683111186</v>
      </c>
    </row>
    <row r="49" spans="1:11" x14ac:dyDescent="0.35">
      <c r="B49" s="34" t="s">
        <v>26</v>
      </c>
      <c r="D49" s="16">
        <f>SUM(D41:D48)</f>
        <v>14422.001999999999</v>
      </c>
      <c r="E49" s="16"/>
      <c r="F49" s="36">
        <f>SUM(F41:F48)</f>
        <v>20346.719441615958</v>
      </c>
    </row>
    <row r="50" spans="1:11" x14ac:dyDescent="0.35">
      <c r="B50" s="34"/>
      <c r="D50" s="16"/>
      <c r="E50" s="16"/>
      <c r="F50" s="16"/>
    </row>
    <row r="51" spans="1:11" x14ac:dyDescent="0.35">
      <c r="A51" s="21" t="s">
        <v>16</v>
      </c>
      <c r="B51" s="8" t="str">
        <f>B40</f>
        <v>AY</v>
      </c>
      <c r="C51" s="8" t="s">
        <v>23</v>
      </c>
      <c r="D51" s="8" t="s">
        <v>24</v>
      </c>
      <c r="E51" s="8" t="s">
        <v>22</v>
      </c>
      <c r="F51" s="8" t="s">
        <v>25</v>
      </c>
      <c r="K51" s="39"/>
    </row>
    <row r="52" spans="1:11" x14ac:dyDescent="0.35">
      <c r="B52" s="6">
        <f t="shared" ref="B52:D60" ca="1" si="17">B41</f>
        <v>2012</v>
      </c>
      <c r="C52" s="3">
        <f>C41</f>
        <v>96</v>
      </c>
      <c r="D52" s="16">
        <f>D41</f>
        <v>1957.867</v>
      </c>
      <c r="E52" s="27">
        <f>_xlfn.XLOOKUP(C52,$C$9:$J$9,$C$37:$J$37)</f>
        <v>1.03</v>
      </c>
      <c r="F52" s="16">
        <f>D52*E52</f>
        <v>2016.60301</v>
      </c>
    </row>
    <row r="53" spans="1:11" x14ac:dyDescent="0.35">
      <c r="B53" s="6">
        <f t="shared" ca="1" si="17"/>
        <v>2013</v>
      </c>
      <c r="C53" s="3">
        <f t="shared" si="17"/>
        <v>84</v>
      </c>
      <c r="D53" s="16">
        <f t="shared" si="17"/>
        <v>2119.2449999999999</v>
      </c>
      <c r="E53" s="27">
        <f>_xlfn.XLOOKUP(C53,$C$9:$J$9,$C$37:$J$37)</f>
        <v>1.0418215938720359</v>
      </c>
      <c r="F53" s="16">
        <f t="shared" ref="F53:F59" si="18">D53*E53</f>
        <v>2207.8752037053428</v>
      </c>
    </row>
    <row r="54" spans="1:11" x14ac:dyDescent="0.35">
      <c r="B54" s="6">
        <f t="shared" ca="1" si="17"/>
        <v>2014</v>
      </c>
      <c r="C54" s="3">
        <f t="shared" si="17"/>
        <v>72</v>
      </c>
      <c r="D54" s="16">
        <f t="shared" si="17"/>
        <v>2904.893</v>
      </c>
      <c r="E54" s="27">
        <f>_xlfn.XLOOKUP(C54,$C$9:$J$9,$C$37:$J$37)</f>
        <v>1.0717888382949989</v>
      </c>
      <c r="F54" s="16">
        <f t="shared" si="18"/>
        <v>3113.4318938412744</v>
      </c>
    </row>
    <row r="55" spans="1:11" x14ac:dyDescent="0.35">
      <c r="B55" s="6">
        <f t="shared" ca="1" si="17"/>
        <v>2015</v>
      </c>
      <c r="C55" s="3">
        <f t="shared" si="17"/>
        <v>60</v>
      </c>
      <c r="D55" s="16">
        <f t="shared" si="17"/>
        <v>1899.1980000000001</v>
      </c>
      <c r="E55" s="27">
        <f>_xlfn.XLOOKUP(C55,$C$9:$J$9,$C$37:$J$37)</f>
        <v>1.1511104489019632</v>
      </c>
      <c r="F55" s="16">
        <f t="shared" si="18"/>
        <v>2186.186662333711</v>
      </c>
    </row>
    <row r="56" spans="1:11" x14ac:dyDescent="0.35">
      <c r="B56" s="6">
        <f t="shared" ca="1" si="17"/>
        <v>2016</v>
      </c>
      <c r="C56" s="3">
        <f t="shared" si="17"/>
        <v>48</v>
      </c>
      <c r="D56" s="16">
        <f t="shared" si="17"/>
        <v>1701.25</v>
      </c>
      <c r="E56" s="27">
        <f>_xlfn.XLOOKUP(C56,$C$9:$J$9,$C$37:$J$37)</f>
        <v>1.2509239024489343</v>
      </c>
      <c r="F56" s="16">
        <f t="shared" si="18"/>
        <v>2128.1342890412493</v>
      </c>
    </row>
    <row r="57" spans="1:11" x14ac:dyDescent="0.35">
      <c r="B57" s="6">
        <f t="shared" ca="1" si="17"/>
        <v>2017</v>
      </c>
      <c r="C57" s="3">
        <f t="shared" si="17"/>
        <v>36</v>
      </c>
      <c r="D57" s="16">
        <f t="shared" si="17"/>
        <v>1840.16</v>
      </c>
      <c r="E57" s="27">
        <f>_xlfn.XLOOKUP(C57,$C$9:$J$9,$C$37:$J$37)</f>
        <v>1.5150233664084654</v>
      </c>
      <c r="F57" s="16">
        <f t="shared" si="18"/>
        <v>2787.8853979302016</v>
      </c>
    </row>
    <row r="58" spans="1:11" x14ac:dyDescent="0.35">
      <c r="B58" s="6">
        <f t="shared" ca="1" si="17"/>
        <v>2018</v>
      </c>
      <c r="C58" s="3">
        <f t="shared" si="17"/>
        <v>24</v>
      </c>
      <c r="D58" s="16">
        <f t="shared" si="17"/>
        <v>1328.5060000000001</v>
      </c>
      <c r="E58" s="27">
        <f>_xlfn.XLOOKUP(C58,$C$9:$J$9,$C$37:$J$37)</f>
        <v>2.2762110057148801</v>
      </c>
      <c r="F58" s="16">
        <f t="shared" si="18"/>
        <v>3023.9599783582526</v>
      </c>
    </row>
    <row r="59" spans="1:11" x14ac:dyDescent="0.35">
      <c r="B59" s="6">
        <f t="shared" ca="1" si="17"/>
        <v>2019</v>
      </c>
      <c r="C59" s="3">
        <f t="shared" si="17"/>
        <v>12</v>
      </c>
      <c r="D59" s="16">
        <f t="shared" si="17"/>
        <v>670.88300000000004</v>
      </c>
      <c r="E59" s="27">
        <f>_xlfn.XLOOKUP(C59,$C$9:$J$9,$C$37:$J$37)</f>
        <v>4.4911157702458802</v>
      </c>
      <c r="F59" s="16">
        <f t="shared" si="18"/>
        <v>3013.013221289867</v>
      </c>
    </row>
    <row r="60" spans="1:11" x14ac:dyDescent="0.35">
      <c r="B60" s="34" t="str">
        <f t="shared" si="17"/>
        <v>Total</v>
      </c>
      <c r="D60" s="35">
        <f>SUM(D52:D59)</f>
        <v>14422.001999999999</v>
      </c>
      <c r="E60" s="16"/>
      <c r="F60" s="36">
        <f>SUM(F52:F59)</f>
        <v>20477.089656499898</v>
      </c>
    </row>
    <row r="62" spans="1:11" x14ac:dyDescent="0.35">
      <c r="A62" s="1" t="s">
        <v>12</v>
      </c>
      <c r="G62" s="3" t="s">
        <v>31</v>
      </c>
    </row>
    <row r="63" spans="1:11" x14ac:dyDescent="0.35">
      <c r="B63" s="8" t="s">
        <v>0</v>
      </c>
      <c r="C63" s="8" t="s">
        <v>23</v>
      </c>
      <c r="D63" s="8" t="s">
        <v>24</v>
      </c>
      <c r="E63" s="8" t="s">
        <v>22</v>
      </c>
      <c r="F63" s="8" t="s">
        <v>30</v>
      </c>
      <c r="G63" s="47" t="s">
        <v>25</v>
      </c>
      <c r="H63" s="47" t="s">
        <v>32</v>
      </c>
      <c r="I63" s="47" t="s">
        <v>25</v>
      </c>
    </row>
    <row r="64" spans="1:11" x14ac:dyDescent="0.35">
      <c r="B64" s="6">
        <v>2012</v>
      </c>
      <c r="C64" s="3">
        <v>96</v>
      </c>
      <c r="D64" s="16">
        <v>1957.867</v>
      </c>
      <c r="E64" s="27">
        <v>1.03</v>
      </c>
      <c r="F64" s="44">
        <f>1-1/E64</f>
        <v>2.9126213592232997E-2</v>
      </c>
      <c r="G64" s="45">
        <f>O24</f>
        <v>2083.7622000000001</v>
      </c>
      <c r="H64" s="16">
        <f>F64*G64</f>
        <v>60.692102912621337</v>
      </c>
      <c r="I64" s="16">
        <f>D64+H64</f>
        <v>2018.5591029126213</v>
      </c>
    </row>
    <row r="65" spans="2:9" x14ac:dyDescent="0.35">
      <c r="B65" s="6">
        <v>2013</v>
      </c>
      <c r="C65" s="3">
        <v>84</v>
      </c>
      <c r="D65" s="16">
        <v>2119.2449999999999</v>
      </c>
      <c r="E65" s="27">
        <v>1.0418215938720359</v>
      </c>
      <c r="F65" s="44">
        <f t="shared" ref="F65:F71" si="19">1-1/E65</f>
        <v>4.0142759679804407E-2</v>
      </c>
      <c r="G65" s="45">
        <f t="shared" ref="G65:G71" si="20">O25</f>
        <v>2165.1968000000002</v>
      </c>
      <c r="H65" s="16">
        <f t="shared" ref="H65:H71" si="21">F65*G65</f>
        <v>86.916974801881537</v>
      </c>
      <c r="I65" s="16">
        <f t="shared" ref="I65:I72" si="22">D65+H65</f>
        <v>2206.1619748018816</v>
      </c>
    </row>
    <row r="66" spans="2:9" x14ac:dyDescent="0.35">
      <c r="B66" s="6">
        <v>2014</v>
      </c>
      <c r="C66" s="3">
        <v>72</v>
      </c>
      <c r="D66" s="16">
        <v>2904.893</v>
      </c>
      <c r="E66" s="27">
        <v>1.0715080694234782</v>
      </c>
      <c r="F66" s="44">
        <f t="shared" si="19"/>
        <v>6.6735913115384071E-2</v>
      </c>
      <c r="G66" s="45">
        <f t="shared" si="20"/>
        <v>3471.2440000000001</v>
      </c>
      <c r="H66" s="16">
        <f t="shared" si="21"/>
        <v>231.65663798629828</v>
      </c>
      <c r="I66" s="16">
        <f t="shared" si="22"/>
        <v>3136.5496379862984</v>
      </c>
    </row>
    <row r="67" spans="2:9" x14ac:dyDescent="0.35">
      <c r="B67" s="6">
        <v>2015</v>
      </c>
      <c r="C67" s="3">
        <v>60</v>
      </c>
      <c r="D67" s="16">
        <v>1899.1980000000001</v>
      </c>
      <c r="E67" s="27">
        <v>1.1442341532806382</v>
      </c>
      <c r="F67" s="44">
        <f t="shared" si="19"/>
        <v>0.12605300485665794</v>
      </c>
      <c r="G67" s="45">
        <f t="shared" si="20"/>
        <v>2372.5104000000001</v>
      </c>
      <c r="H67" s="16">
        <f t="shared" si="21"/>
        <v>299.06206497367145</v>
      </c>
      <c r="I67" s="16">
        <f t="shared" si="22"/>
        <v>2198.2600649736714</v>
      </c>
    </row>
    <row r="68" spans="2:9" x14ac:dyDescent="0.35">
      <c r="B68" s="6">
        <v>2016</v>
      </c>
      <c r="C68" s="3">
        <v>48</v>
      </c>
      <c r="D68" s="16">
        <v>1701.25</v>
      </c>
      <c r="E68" s="27">
        <v>1.238107664357017</v>
      </c>
      <c r="F68" s="44">
        <f t="shared" si="19"/>
        <v>0.19231579870775839</v>
      </c>
      <c r="G68" s="45">
        <f t="shared" si="20"/>
        <v>2441.8316000000004</v>
      </c>
      <c r="H68" s="16">
        <f t="shared" si="21"/>
        <v>469.60279446384368</v>
      </c>
      <c r="I68" s="16">
        <f t="shared" si="22"/>
        <v>2170.8527944638436</v>
      </c>
    </row>
    <row r="69" spans="2:9" x14ac:dyDescent="0.35">
      <c r="B69" s="6">
        <v>2017</v>
      </c>
      <c r="C69" s="3">
        <v>36</v>
      </c>
      <c r="D69" s="16">
        <v>1840.16</v>
      </c>
      <c r="E69" s="27">
        <v>1.5003645951053128</v>
      </c>
      <c r="F69" s="44">
        <f t="shared" si="19"/>
        <v>0.33349533622538696</v>
      </c>
      <c r="G69" s="45">
        <f t="shared" si="20"/>
        <v>2643.9348</v>
      </c>
      <c r="H69" s="16">
        <f t="shared" si="21"/>
        <v>881.73992508400124</v>
      </c>
      <c r="I69" s="16">
        <f t="shared" si="22"/>
        <v>2721.8999250840016</v>
      </c>
    </row>
    <row r="70" spans="2:9" x14ac:dyDescent="0.35">
      <c r="B70" s="6">
        <v>2018</v>
      </c>
      <c r="C70" s="3">
        <v>24</v>
      </c>
      <c r="D70" s="16">
        <v>1328.5060000000001</v>
      </c>
      <c r="E70" s="27">
        <v>2.2524657596797231</v>
      </c>
      <c r="F70" s="44">
        <f t="shared" si="19"/>
        <v>0.5560420860105818</v>
      </c>
      <c r="G70" s="45">
        <f t="shared" si="20"/>
        <v>2795.5382000000004</v>
      </c>
      <c r="H70" s="16">
        <f t="shared" si="21"/>
        <v>1554.4368922502672</v>
      </c>
      <c r="I70" s="16">
        <f t="shared" si="22"/>
        <v>2882.9428922502675</v>
      </c>
    </row>
    <row r="71" spans="2:9" x14ac:dyDescent="0.35">
      <c r="B71" s="6">
        <v>2019</v>
      </c>
      <c r="C71" s="3">
        <v>12</v>
      </c>
      <c r="D71" s="16">
        <v>670.88300000000004</v>
      </c>
      <c r="E71" s="27">
        <v>4.4371997327568566</v>
      </c>
      <c r="F71" s="44">
        <f t="shared" si="19"/>
        <v>0.77463263764809287</v>
      </c>
      <c r="G71" s="45">
        <f t="shared" si="20"/>
        <v>2987.7067999999999</v>
      </c>
      <c r="H71" s="16">
        <f t="shared" si="21"/>
        <v>2314.3751990031428</v>
      </c>
      <c r="I71" s="16">
        <f t="shared" si="22"/>
        <v>2985.2581990031431</v>
      </c>
    </row>
    <row r="72" spans="2:9" x14ac:dyDescent="0.35">
      <c r="B72" s="34" t="s">
        <v>26</v>
      </c>
      <c r="D72" s="35">
        <v>14422.001999999999</v>
      </c>
      <c r="E72" s="16"/>
      <c r="F72" s="16"/>
      <c r="H72" s="46">
        <f>SUM(H64:H71)</f>
        <v>5898.4825914757275</v>
      </c>
      <c r="I72" s="36">
        <f t="shared" si="22"/>
        <v>20320.484591475724</v>
      </c>
    </row>
  </sheetData>
  <mergeCells count="2">
    <mergeCell ref="B8:J8"/>
    <mergeCell ref="B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Zhu</dc:creator>
  <cp:lastModifiedBy>Kevin Zhu</cp:lastModifiedBy>
  <dcterms:created xsi:type="dcterms:W3CDTF">2020-04-16T00:07:59Z</dcterms:created>
  <dcterms:modified xsi:type="dcterms:W3CDTF">2020-04-16T00:38:46Z</dcterms:modified>
</cp:coreProperties>
</file>